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19958680\Desktop\"/>
    </mc:Choice>
  </mc:AlternateContent>
  <bookViews>
    <workbookView xWindow="0" yWindow="0" windowWidth="20490" windowHeight="7050"/>
  </bookViews>
  <sheets>
    <sheet name="FY19 Mid Year Adj T-Sheet" sheetId="5" r:id="rId1"/>
    <sheet name="Charge Codes" sheetId="7" state="hidden" r:id="rId2"/>
    <sheet name="JE UPLOAD" sheetId="8" state="hidden" r:id="rId3"/>
  </sheets>
  <definedNames>
    <definedName name="_xlnm._FilterDatabase" localSheetId="2" hidden="1">'JE UPLOAD'!$A$1:$H$102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5" l="1"/>
  <c r="B14" i="5" l="1"/>
  <c r="B15" i="5"/>
  <c r="B27" i="5" s="1"/>
  <c r="B20" i="5" l="1"/>
  <c r="B24" i="5" s="1"/>
  <c r="B13" i="5"/>
  <c r="B11" i="5"/>
  <c r="H56" i="8" l="1"/>
  <c r="H104" i="8"/>
  <c r="T112" i="7"/>
  <c r="T117" i="7"/>
  <c r="Q114" i="7"/>
  <c r="Q115" i="7" s="1"/>
  <c r="T115" i="7" s="1"/>
  <c r="Q109" i="7"/>
  <c r="Q111" i="7" s="1"/>
  <c r="T111" i="7" s="1"/>
  <c r="T109" i="7" l="1"/>
  <c r="Q116" i="7"/>
  <c r="T116" i="7" s="1"/>
  <c r="T114" i="7"/>
  <c r="Q110" i="7"/>
  <c r="T110" i="7" s="1"/>
  <c r="T137" i="7"/>
  <c r="T134" i="7"/>
  <c r="T132" i="7"/>
  <c r="T131" i="7"/>
  <c r="T129" i="7"/>
  <c r="T126" i="7"/>
  <c r="T123" i="7"/>
  <c r="Q136" i="7"/>
  <c r="T136" i="7" s="1"/>
  <c r="Q135" i="7"/>
  <c r="T135" i="7" s="1"/>
  <c r="Q131" i="7"/>
  <c r="Q130" i="7"/>
  <c r="T130" i="7" s="1"/>
  <c r="Q125" i="7"/>
  <c r="T125" i="7" s="1"/>
  <c r="Q124" i="7"/>
  <c r="T124" i="7" s="1"/>
  <c r="T139" i="7" l="1"/>
  <c r="T119" i="7"/>
  <c r="T100" i="7"/>
  <c r="T95" i="7"/>
  <c r="T90" i="7"/>
  <c r="T85" i="7"/>
  <c r="T80" i="7"/>
  <c r="T75" i="7"/>
  <c r="T70" i="7"/>
  <c r="T73" i="7"/>
  <c r="T77" i="7"/>
  <c r="T78" i="7"/>
  <c r="T83" i="7"/>
  <c r="T88" i="7"/>
  <c r="T93" i="7"/>
  <c r="T98" i="7"/>
  <c r="T103" i="7"/>
  <c r="Q82" i="7"/>
  <c r="T82" i="7" s="1"/>
  <c r="Q81" i="7"/>
  <c r="T81" i="7" s="1"/>
  <c r="Q77" i="7"/>
  <c r="Q76" i="7"/>
  <c r="T76" i="7" s="1"/>
  <c r="Q72" i="7"/>
  <c r="T72" i="7" s="1"/>
  <c r="Q71" i="7"/>
  <c r="T71" i="7" s="1"/>
  <c r="Q92" i="7"/>
  <c r="T92" i="7" s="1"/>
  <c r="Q91" i="7"/>
  <c r="T91" i="7" s="1"/>
  <c r="Q87" i="7"/>
  <c r="T87" i="7" s="1"/>
  <c r="Q86" i="7"/>
  <c r="T86" i="7" s="1"/>
  <c r="Q102" i="7"/>
  <c r="T102" i="7" s="1"/>
  <c r="Q101" i="7"/>
  <c r="T101" i="7" s="1"/>
  <c r="T21" i="7"/>
  <c r="T4" i="7"/>
  <c r="T20" i="7"/>
  <c r="T22" i="7"/>
  <c r="T19" i="7"/>
  <c r="T3" i="7"/>
  <c r="T5" i="7"/>
  <c r="T2" i="7"/>
  <c r="T40" i="7"/>
  <c r="T42" i="7"/>
  <c r="T45" i="7"/>
  <c r="T47" i="7"/>
  <c r="T50" i="7"/>
  <c r="T52" i="7"/>
  <c r="T55" i="7"/>
  <c r="T57" i="7"/>
  <c r="T60" i="7"/>
  <c r="T62" i="7"/>
  <c r="T37" i="7"/>
  <c r="Q97" i="7"/>
  <c r="T97" i="7" s="1"/>
  <c r="Q96" i="7"/>
  <c r="T96" i="7" s="1"/>
  <c r="Q64" i="7"/>
  <c r="T64" i="7" s="1"/>
  <c r="Q63" i="7"/>
  <c r="T63" i="7" s="1"/>
  <c r="Q59" i="7"/>
  <c r="T59" i="7" s="1"/>
  <c r="Q58" i="7"/>
  <c r="T58" i="7" s="1"/>
  <c r="Q54" i="7"/>
  <c r="T54" i="7" s="1"/>
  <c r="Q53" i="7"/>
  <c r="T53" i="7" s="1"/>
  <c r="Q49" i="7"/>
  <c r="T49" i="7" s="1"/>
  <c r="Q48" i="7"/>
  <c r="T48" i="7" s="1"/>
  <c r="Q44" i="7"/>
  <c r="T44" i="7" s="1"/>
  <c r="Q43" i="7"/>
  <c r="T43" i="7" s="1"/>
  <c r="Q39" i="7"/>
  <c r="T39" i="7" s="1"/>
  <c r="Q38" i="7"/>
  <c r="T38" i="7" s="1"/>
  <c r="V61" i="7" l="1"/>
  <c r="T105" i="7"/>
  <c r="V51" i="7"/>
  <c r="V66" i="7"/>
  <c r="V22" i="7"/>
  <c r="V56" i="7"/>
  <c r="V46" i="7"/>
  <c r="V41" i="7"/>
  <c r="V5" i="7"/>
  <c r="T34" i="7" l="1"/>
  <c r="T30" i="7"/>
  <c r="T27" i="7"/>
  <c r="T26" i="7"/>
  <c r="T23" i="7"/>
  <c r="T9" i="7"/>
  <c r="T10" i="7"/>
  <c r="T13" i="7"/>
  <c r="T17" i="7"/>
  <c r="T6" i="7"/>
  <c r="Q31" i="7" l="1"/>
  <c r="Q29" i="7"/>
  <c r="T29" i="7" s="1"/>
  <c r="Q28" i="7"/>
  <c r="T28" i="7" s="1"/>
  <c r="Q25" i="7"/>
  <c r="T25" i="7" s="1"/>
  <c r="Q24" i="7"/>
  <c r="T24" i="7" s="1"/>
  <c r="Q14" i="7"/>
  <c r="T14" i="7" s="1"/>
  <c r="Q8" i="7"/>
  <c r="Q12" i="7"/>
  <c r="T12" i="7" s="1"/>
  <c r="Q11" i="7"/>
  <c r="T11" i="7" s="1"/>
  <c r="Q7" i="7"/>
  <c r="T7" i="7" s="1"/>
  <c r="Q1" i="7"/>
  <c r="Q15" i="7" l="1"/>
  <c r="Q16" i="7"/>
  <c r="T16" i="7" s="1"/>
  <c r="U26" i="7"/>
  <c r="U30" i="7"/>
  <c r="U13" i="7"/>
  <c r="R13" i="7"/>
  <c r="R26" i="7"/>
  <c r="R17" i="7"/>
  <c r="T15" i="7"/>
  <c r="R30" i="7"/>
  <c r="Q33" i="7"/>
  <c r="T33" i="7" s="1"/>
  <c r="T31" i="7"/>
  <c r="R9" i="7"/>
  <c r="T8" i="7"/>
  <c r="U9" i="7" s="1"/>
  <c r="Q32" i="7"/>
  <c r="T32" i="7" s="1"/>
  <c r="R18" i="7"/>
  <c r="U17" i="7" l="1"/>
  <c r="V30" i="7"/>
  <c r="V26" i="7"/>
  <c r="R34" i="7"/>
  <c r="U34" i="7"/>
  <c r="V34" i="7"/>
  <c r="T67" i="7"/>
  <c r="T142" i="7" s="1"/>
  <c r="R35" i="7"/>
  <c r="V67" i="7" l="1"/>
  <c r="F32" i="5" l="1"/>
  <c r="F34" i="5" s="1"/>
  <c r="B30" i="5" l="1"/>
  <c r="F37" i="5" s="1"/>
  <c r="D35" i="5"/>
  <c r="B32" i="5" l="1"/>
</calcChain>
</file>

<file path=xl/comments1.xml><?xml version="1.0" encoding="utf-8"?>
<comments xmlns="http://schemas.openxmlformats.org/spreadsheetml/2006/main">
  <authors>
    <author>Dan Copeland</author>
  </authors>
  <commentList>
    <comment ref="Q1" authorId="0" shapeId="0">
      <text>
        <r>
          <rPr>
            <sz val="9"/>
            <color indexed="81"/>
            <rFont val="Tahoma"/>
            <family val="2"/>
          </rPr>
          <t xml:space="preserve">="PROPOSED BUDGET" &amp; CHAR(10) &amp; TEXT(SUBTOTAL(9,#REF!),"#,##0.00")
</t>
        </r>
      </text>
    </comment>
  </commentList>
</comments>
</file>

<file path=xl/sharedStrings.xml><?xml version="1.0" encoding="utf-8"?>
<sst xmlns="http://schemas.openxmlformats.org/spreadsheetml/2006/main" count="2052" uniqueCount="288">
  <si>
    <t>Appropriation Additions:</t>
  </si>
  <si>
    <t>Total Appropriation Additions</t>
  </si>
  <si>
    <t>Additional Recommended Appropriations *</t>
  </si>
  <si>
    <t>GENERAL FUND BALANCE</t>
  </si>
  <si>
    <t>FY 2018 LOCAL REVENUE</t>
  </si>
  <si>
    <t>FY 2018 STATE REVENUE</t>
  </si>
  <si>
    <t>Anticipated Fund Balance Drawdown</t>
  </si>
  <si>
    <t>Regional Superintendent</t>
  </si>
  <si>
    <t>Coordinator II, Regional</t>
  </si>
  <si>
    <t>Executive Assistant, Regional</t>
  </si>
  <si>
    <t>Manager I, Reg Facilities</t>
  </si>
  <si>
    <t>Manager I, Regional Transporta</t>
  </si>
  <si>
    <t>Manager III, HCM Staffing</t>
  </si>
  <si>
    <t>Specialist, Instructional Tech</t>
  </si>
  <si>
    <t>Finance Specialist I</t>
  </si>
  <si>
    <t>020</t>
  </si>
  <si>
    <t>101</t>
  </si>
  <si>
    <t>X</t>
  </si>
  <si>
    <t>38</t>
  </si>
  <si>
    <t>00</t>
  </si>
  <si>
    <t>336101</t>
  </si>
  <si>
    <t>1041</t>
  </si>
  <si>
    <t>32</t>
  </si>
  <si>
    <t>TRAVEL-REGULAR</t>
  </si>
  <si>
    <t>53</t>
  </si>
  <si>
    <t>SUPPLIES</t>
  </si>
  <si>
    <t>X121_2300</t>
  </si>
  <si>
    <t>48</t>
  </si>
  <si>
    <t>02</t>
  </si>
  <si>
    <t>0000</t>
  </si>
  <si>
    <t>X290_2300</t>
  </si>
  <si>
    <t>290</t>
  </si>
  <si>
    <t>X230_2300</t>
  </si>
  <si>
    <t>230</t>
  </si>
  <si>
    <t>X210_2300</t>
  </si>
  <si>
    <t>210</t>
  </si>
  <si>
    <t>X142_2300</t>
  </si>
  <si>
    <t>18</t>
  </si>
  <si>
    <t>20</t>
  </si>
  <si>
    <t>X191_2210</t>
  </si>
  <si>
    <t>05</t>
  </si>
  <si>
    <t>81</t>
  </si>
  <si>
    <t>X290_2210</t>
  </si>
  <si>
    <t>X230_2210</t>
  </si>
  <si>
    <t>DIV</t>
  </si>
  <si>
    <t>FUND</t>
  </si>
  <si>
    <t>ACCT_KEY</t>
  </si>
  <si>
    <t>SORTKEY</t>
  </si>
  <si>
    <t>CHARGE CODE</t>
  </si>
  <si>
    <t>GA FUNC</t>
  </si>
  <si>
    <t>GA OBJECT</t>
  </si>
  <si>
    <t>LDGR</t>
  </si>
  <si>
    <t>FN</t>
  </si>
  <si>
    <t>OB</t>
  </si>
  <si>
    <t>SO</t>
  </si>
  <si>
    <t>PROJECT</t>
  </si>
  <si>
    <t>LOC</t>
  </si>
  <si>
    <t>PROG</t>
  </si>
  <si>
    <t>ACCOUNT DESCRIPTION</t>
  </si>
  <si>
    <t>856</t>
  </si>
  <si>
    <t>101.48.02.00.336101.856.0000</t>
  </si>
  <si>
    <t>101.48.89.00.336101.856.0000</t>
  </si>
  <si>
    <t>101.48.74.00.336101.856.0000</t>
  </si>
  <si>
    <t>101.48.87.00.336101.856.0000</t>
  </si>
  <si>
    <t>101.48.18.20.336101.856.0000</t>
  </si>
  <si>
    <t>101.48.89.20.336101.856.0000</t>
  </si>
  <si>
    <t>101.48.74.20.336101.856.0000</t>
  </si>
  <si>
    <t>101.48.88.20.336101.856.0000</t>
  </si>
  <si>
    <t>336101856</t>
  </si>
  <si>
    <t>X530_1000</t>
  </si>
  <si>
    <t>97</t>
  </si>
  <si>
    <t>OTHER COST-POSTAGE</t>
  </si>
  <si>
    <t>X580_2210</t>
  </si>
  <si>
    <t>X610_2210</t>
  </si>
  <si>
    <t>X730_1000</t>
  </si>
  <si>
    <t>61</t>
  </si>
  <si>
    <t>92</t>
  </si>
  <si>
    <t>EQUIPMENT</t>
  </si>
  <si>
    <t>46</t>
  </si>
  <si>
    <t>X210_2210</t>
  </si>
  <si>
    <t>857</t>
  </si>
  <si>
    <t>336101857</t>
  </si>
  <si>
    <t>101.38.97.00.336101.857.1041</t>
  </si>
  <si>
    <t>101.38.32.00.336101.857.0000</t>
  </si>
  <si>
    <t>101.38.53.00.336101.857.0000</t>
  </si>
  <si>
    <t>101.61.92.00.336101.857.1041</t>
  </si>
  <si>
    <t>101.48.02.00.336101.857.0000</t>
  </si>
  <si>
    <t>101.48.89.00.336101.857.0000</t>
  </si>
  <si>
    <t>101.48.74.00.336101.857.0000</t>
  </si>
  <si>
    <t>101.48.87.00.336101.857.0000</t>
  </si>
  <si>
    <t>101.48.18.20.336101.857.0000</t>
  </si>
  <si>
    <t>101.48.89.20.336101.857.0000</t>
  </si>
  <si>
    <t>101.48.74.20.336101.857.0000</t>
  </si>
  <si>
    <t>101.48.88.20.336101.857.0000</t>
  </si>
  <si>
    <t>101.46.05.81.336101.857.0000</t>
  </si>
  <si>
    <t>101.46.89.81.336101.857.0000</t>
  </si>
  <si>
    <t>101.46.74.81.336101.857.0000</t>
  </si>
  <si>
    <t>101.46.87.81.336101.857.0000</t>
  </si>
  <si>
    <t>101.38.97.00.336101.856.1041</t>
  </si>
  <si>
    <t>101.38.32.00.336101.856.0000</t>
  </si>
  <si>
    <t>101.38.53.00.336101.856.0000</t>
  </si>
  <si>
    <t>101.61.92.00.336101.856.1041</t>
  </si>
  <si>
    <t>101.46.05.81.336101.856.0000</t>
  </si>
  <si>
    <t>101.46.89.81.336101.856.0000</t>
  </si>
  <si>
    <t>101.46.74.81.336101.856.0000</t>
  </si>
  <si>
    <t>101.46.87.81.336101.856.0000</t>
  </si>
  <si>
    <t>040</t>
  </si>
  <si>
    <t>000101752</t>
  </si>
  <si>
    <t>X190_2600</t>
  </si>
  <si>
    <t>101.57.04.80.000101.752.0000</t>
  </si>
  <si>
    <t>57</t>
  </si>
  <si>
    <t>04</t>
  </si>
  <si>
    <t>80</t>
  </si>
  <si>
    <t>000101</t>
  </si>
  <si>
    <t>752</t>
  </si>
  <si>
    <t>X290_2600</t>
  </si>
  <si>
    <t>101.57.89.80.000101.752.0000</t>
  </si>
  <si>
    <t>X230_2600</t>
  </si>
  <si>
    <t>101.57.74.80.000101.752.0000</t>
  </si>
  <si>
    <t>X210_2600</t>
  </si>
  <si>
    <t>101.57.88.80.000101.752.0000</t>
  </si>
  <si>
    <t>000101710</t>
  </si>
  <si>
    <t>X190_2700</t>
  </si>
  <si>
    <t>101.56.18.00.000101.710.1320</t>
  </si>
  <si>
    <t>56</t>
  </si>
  <si>
    <t>710</t>
  </si>
  <si>
    <t>1320</t>
  </si>
  <si>
    <t>X290_2700</t>
  </si>
  <si>
    <t>101.56.89.00.000101.710.1320</t>
  </si>
  <si>
    <t>X230_2700</t>
  </si>
  <si>
    <t>101.56.74.00.000101.710.1320</t>
  </si>
  <si>
    <t>X210_2700</t>
  </si>
  <si>
    <t>101.56.88.00.000101.710.1320</t>
  </si>
  <si>
    <t>060</t>
  </si>
  <si>
    <t>000101740</t>
  </si>
  <si>
    <t>X191_2800</t>
  </si>
  <si>
    <t>101.64.01.81.000101.740.0000</t>
  </si>
  <si>
    <t>64</t>
  </si>
  <si>
    <t>01</t>
  </si>
  <si>
    <t>740</t>
  </si>
  <si>
    <t>X290_2800</t>
  </si>
  <si>
    <t>101.64.89.81.000101.740.0000</t>
  </si>
  <si>
    <t>X230_2800</t>
  </si>
  <si>
    <t>101.64.74.81.000101.740.0000</t>
  </si>
  <si>
    <t>X210_2800</t>
  </si>
  <si>
    <t>101.64.87.81.000101.740.0000</t>
  </si>
  <si>
    <t>101.48.18.20.000101.740.0000</t>
  </si>
  <si>
    <t>101.48.89.20.000101.740.0000</t>
  </si>
  <si>
    <t>101.48.74.20.000101.740.0000</t>
  </si>
  <si>
    <t>101.48.88.20.000101.740.0000</t>
  </si>
  <si>
    <t>Secretary, Onboarding</t>
  </si>
  <si>
    <t>070</t>
  </si>
  <si>
    <t>000101760</t>
  </si>
  <si>
    <t>X190_2210</t>
  </si>
  <si>
    <t>101.38.03.81.000101.760.0000</t>
  </si>
  <si>
    <t>03</t>
  </si>
  <si>
    <t>760</t>
  </si>
  <si>
    <t>101.38.89.81.000101.760.0000</t>
  </si>
  <si>
    <t>101.38.74.81.000101.760.0000</t>
  </si>
  <si>
    <t>101.38.87.81.000101.760.0000</t>
  </si>
  <si>
    <t>050</t>
  </si>
  <si>
    <t>000101720</t>
  </si>
  <si>
    <t>X190_2800</t>
  </si>
  <si>
    <t>101.64.03.00.000101.720.0000</t>
  </si>
  <si>
    <t>720</t>
  </si>
  <si>
    <t>101.64.89.00.000101.720.0000</t>
  </si>
  <si>
    <t>101.64.74.00.000101.720.0000</t>
  </si>
  <si>
    <t>101.64.88.00.000101.720.0000</t>
  </si>
  <si>
    <t>Coordinator III, Regional</t>
  </si>
  <si>
    <t>1/2 YEAR</t>
  </si>
  <si>
    <t>R</t>
  </si>
  <si>
    <t>S</t>
  </si>
  <si>
    <t>101.46.05.81.336101.855.0000</t>
  </si>
  <si>
    <t>101.46.89.81.336101.855.0000</t>
  </si>
  <si>
    <t>101.46.74.81.336101.855.0000</t>
  </si>
  <si>
    <t>101.46.87.81.336101.855.0000</t>
  </si>
  <si>
    <t>855</t>
  </si>
  <si>
    <t>841</t>
  </si>
  <si>
    <t>844</t>
  </si>
  <si>
    <t>853</t>
  </si>
  <si>
    <t>854</t>
  </si>
  <si>
    <t>101.46.05.81.336101.841.0000</t>
  </si>
  <si>
    <t>101.46.89.81.336101.841.0000</t>
  </si>
  <si>
    <t>101.46.74.81.336101.841.0000</t>
  </si>
  <si>
    <t>101.46.87.81.336101.841.0000</t>
  </si>
  <si>
    <t>101.46.05.81.336101.844.0000</t>
  </si>
  <si>
    <t>101.46.89.81.336101.844.0000</t>
  </si>
  <si>
    <t>101.46.74.81.336101.844.0000</t>
  </si>
  <si>
    <t>101.46.87.81.336101.844.0000</t>
  </si>
  <si>
    <t>101.46.05.81.336101.853.0000</t>
  </si>
  <si>
    <t>101.46.89.81.336101.853.0000</t>
  </si>
  <si>
    <t>101.46.74.81.336101.853.0000</t>
  </si>
  <si>
    <t>101.46.87.81.336101.853.0000</t>
  </si>
  <si>
    <t>101.46.05.81.336101.854.0000</t>
  </si>
  <si>
    <t>101.46.89.81.336101.854.0000</t>
  </si>
  <si>
    <t>101.46.74.81.336101.854.0000</t>
  </si>
  <si>
    <t>101.46.87.81.336101.854.0000</t>
  </si>
  <si>
    <t>101.64.02.82.000101.742.0000</t>
  </si>
  <si>
    <t>101.64.74.82.000101.742.0000</t>
  </si>
  <si>
    <t>101.64.89.82.000101.742.0000</t>
  </si>
  <si>
    <t>101.64.88.82.000101.742.0000</t>
  </si>
  <si>
    <t>030</t>
  </si>
  <si>
    <t>000101754</t>
  </si>
  <si>
    <t>X190_2100</t>
  </si>
  <si>
    <t>101.42.03.00.000101.754.0000</t>
  </si>
  <si>
    <t>42</t>
  </si>
  <si>
    <t>754</t>
  </si>
  <si>
    <t>X290_2100</t>
  </si>
  <si>
    <t>101.42.89.00.000101.754.0000</t>
  </si>
  <si>
    <t>X230_2100</t>
  </si>
  <si>
    <t>101.42.74.00.000101.754.0000</t>
  </si>
  <si>
    <t>X210_2100</t>
  </si>
  <si>
    <t>101.42.87.00.000101.754.0000</t>
  </si>
  <si>
    <t>Executive Director, RAG</t>
  </si>
  <si>
    <t>000101721</t>
  </si>
  <si>
    <t>101.64.03.00.000101.721.0000</t>
  </si>
  <si>
    <t>721</t>
  </si>
  <si>
    <t>101.64.89.00.000101.721.0000</t>
  </si>
  <si>
    <t>101.64.74.00.000101.721.0000</t>
  </si>
  <si>
    <t>101.64.87.00.000101.721.0000</t>
  </si>
  <si>
    <t>Exec. Director, C&amp;I</t>
  </si>
  <si>
    <t>EXEC DIR =&gt; ASSOC SUPERINTENRENTS</t>
  </si>
  <si>
    <t>OBJECT</t>
  </si>
  <si>
    <t>742</t>
  </si>
  <si>
    <t>389700</t>
  </si>
  <si>
    <t>383200</t>
  </si>
  <si>
    <t>385300</t>
  </si>
  <si>
    <t>619200</t>
  </si>
  <si>
    <t>480200</t>
  </si>
  <si>
    <t>488900</t>
  </si>
  <si>
    <t>487400</t>
  </si>
  <si>
    <t>488700</t>
  </si>
  <si>
    <t>481820</t>
  </si>
  <si>
    <t>488920</t>
  </si>
  <si>
    <t>487420</t>
  </si>
  <si>
    <t>488820</t>
  </si>
  <si>
    <t>460581</t>
  </si>
  <si>
    <t>468981</t>
  </si>
  <si>
    <t>467481</t>
  </si>
  <si>
    <t>468781</t>
  </si>
  <si>
    <t>570480</t>
  </si>
  <si>
    <t>578980</t>
  </si>
  <si>
    <t>577480</t>
  </si>
  <si>
    <t>578880</t>
  </si>
  <si>
    <t>561800</t>
  </si>
  <si>
    <t>568900</t>
  </si>
  <si>
    <t>567400</t>
  </si>
  <si>
    <t>568800</t>
  </si>
  <si>
    <t>640181</t>
  </si>
  <si>
    <t>648981</t>
  </si>
  <si>
    <t>647481</t>
  </si>
  <si>
    <t>648781</t>
  </si>
  <si>
    <t>380381</t>
  </si>
  <si>
    <t>388981</t>
  </si>
  <si>
    <t>387481</t>
  </si>
  <si>
    <t>388781</t>
  </si>
  <si>
    <t>640300</t>
  </si>
  <si>
    <t>648900</t>
  </si>
  <si>
    <t>647400</t>
  </si>
  <si>
    <t>420300</t>
  </si>
  <si>
    <t>428900</t>
  </si>
  <si>
    <t>427400</t>
  </si>
  <si>
    <t>640282</t>
  </si>
  <si>
    <t>648982</t>
  </si>
  <si>
    <t>647482</t>
  </si>
  <si>
    <t>648882</t>
  </si>
  <si>
    <t>MID-YEAR BUDGET AMOUNT</t>
  </si>
  <si>
    <t>End of FY 2018 Fund Balance (Unaudited)</t>
  </si>
  <si>
    <t>11% Tax Digest FY19 Estimated Growth</t>
  </si>
  <si>
    <t>TAVT increase</t>
  </si>
  <si>
    <t>Other Net Local Revenue Reductions</t>
  </si>
  <si>
    <t>SUBTOTAL</t>
  </si>
  <si>
    <t>FY 2019 Projected QBE Growth</t>
  </si>
  <si>
    <t>FY 2019 Austerity Cut Reduction</t>
  </si>
  <si>
    <t>FY2019 REVENUE TOTAL</t>
  </si>
  <si>
    <t>NET FY2019 APPROPRIATION AFTER ADJUSTMENTS</t>
  </si>
  <si>
    <t>Legal Budget Adjustment</t>
  </si>
  <si>
    <t>Insurance Increases</t>
  </si>
  <si>
    <t>Instructional Support Specialists</t>
  </si>
  <si>
    <t>Deferred Maintenance</t>
  </si>
  <si>
    <t xml:space="preserve">ENDING FY 2019 FUND BALANCE (projected) </t>
  </si>
  <si>
    <t>Prior Year Taxes</t>
  </si>
  <si>
    <t>Junior Acheivement (1/2 Year)</t>
  </si>
  <si>
    <t>FY2019 General Fund Appropriations (BOE Approved June 26, 2018)</t>
  </si>
  <si>
    <t>FY2019 EXPENSE / APPROPRIATIONS</t>
  </si>
  <si>
    <t>FY2019 REVENUE / ANTICIPATIONS</t>
  </si>
  <si>
    <t>RECOMMENDATION OF GENERAL OPERATIONS BUDGET MID-YEAR ADJUSTMENTS TO 
BOARD OF EDUCATION - JANUARY 7, 2019</t>
  </si>
  <si>
    <t>Executive Salary Ranges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</si>
</sst>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0"/>
    <numFmt numFmtId="166" formatCode="000000"/>
    <numFmt numFmtId="167" formatCode="000"/>
    <numFmt numFmtId="168" formatCode="0000"/>
  </numFmts>
  <fonts count="2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i/>
      <sz val="14"/>
      <name val="Calibri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42" fontId="4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38" fontId="3" fillId="0" borderId="0" xfId="0" applyNumberFormat="1" applyFont="1" applyAlignment="1">
      <alignment horizontal="center" vertical="center"/>
    </xf>
    <xf numFmtId="38" fontId="3" fillId="0" borderId="0" xfId="0" applyNumberFormat="1" applyFont="1" applyFill="1" applyAlignment="1">
      <alignment horizontal="center" vertical="center"/>
    </xf>
    <xf numFmtId="42" fontId="2" fillId="0" borderId="0" xfId="1" applyNumberFormat="1" applyFont="1" applyFill="1" applyBorder="1" applyAlignment="1">
      <alignment vertical="center" wrapText="1"/>
    </xf>
    <xf numFmtId="38" fontId="2" fillId="0" borderId="0" xfId="0" applyNumberFormat="1" applyFont="1" applyFill="1" applyAlignment="1">
      <alignment horizontal="center" vertical="center"/>
    </xf>
    <xf numFmtId="3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8" fontId="8" fillId="0" borderId="0" xfId="0" applyNumberFormat="1" applyFont="1" applyAlignment="1">
      <alignment horizontal="center" vertical="center"/>
    </xf>
    <xf numFmtId="42" fontId="2" fillId="4" borderId="7" xfId="1" applyNumberFormat="1" applyFont="1" applyFill="1" applyBorder="1" applyAlignment="1">
      <alignment vertical="center" wrapText="1"/>
    </xf>
    <xf numFmtId="38" fontId="6" fillId="0" borderId="0" xfId="0" applyNumberFormat="1" applyFont="1" applyFill="1" applyAlignment="1">
      <alignment horizontal="center" vertical="center"/>
    </xf>
    <xf numFmtId="164" fontId="4" fillId="3" borderId="7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4" fillId="5" borderId="5" xfId="0" applyNumberFormat="1" applyFont="1" applyFill="1" applyBorder="1" applyAlignment="1">
      <alignment horizontal="right" vertical="center"/>
    </xf>
    <xf numFmtId="38" fontId="4" fillId="5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1" fontId="3" fillId="0" borderId="0" xfId="0" applyNumberFormat="1" applyFont="1" applyFill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1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1" fontId="3" fillId="0" borderId="0" xfId="0" applyNumberFormat="1" applyFont="1" applyBorder="1" applyAlignment="1">
      <alignment vertical="center" wrapText="1"/>
    </xf>
    <xf numFmtId="41" fontId="3" fillId="0" borderId="0" xfId="0" applyNumberFormat="1" applyFont="1" applyAlignment="1">
      <alignment vertical="center" wrapText="1"/>
    </xf>
    <xf numFmtId="41" fontId="3" fillId="0" borderId="0" xfId="0" applyNumberFormat="1" applyFont="1" applyFill="1" applyAlignment="1">
      <alignment vertical="center" wrapText="1"/>
    </xf>
    <xf numFmtId="41" fontId="3" fillId="0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41" fontId="4" fillId="0" borderId="0" xfId="0" applyNumberFormat="1" applyFont="1" applyFill="1" applyBorder="1" applyAlignment="1">
      <alignment vertical="center" wrapText="1"/>
    </xf>
    <xf numFmtId="42" fontId="4" fillId="0" borderId="1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41" fontId="2" fillId="0" borderId="0" xfId="0" applyNumberFormat="1" applyFont="1" applyBorder="1" applyAlignment="1">
      <alignment horizontal="left" vertical="center" wrapText="1"/>
    </xf>
    <xf numFmtId="42" fontId="2" fillId="0" borderId="2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49" fontId="11" fillId="8" borderId="4" xfId="0" applyNumberFormat="1" applyFont="1" applyFill="1" applyBorder="1" applyAlignment="1">
      <alignment horizontal="center" vertical="center" wrapText="1"/>
    </xf>
    <xf numFmtId="49" fontId="11" fillId="8" borderId="10" xfId="0" applyNumberFormat="1" applyFont="1" applyFill="1" applyBorder="1" applyAlignment="1">
      <alignment horizontal="center" vertical="center" wrapText="1"/>
    </xf>
    <xf numFmtId="49" fontId="11" fillId="8" borderId="11" xfId="0" applyNumberFormat="1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165" fontId="11" fillId="8" borderId="11" xfId="0" applyNumberFormat="1" applyFont="1" applyFill="1" applyBorder="1" applyAlignment="1">
      <alignment horizontal="center" vertical="center" wrapText="1"/>
    </xf>
    <xf numFmtId="166" fontId="11" fillId="8" borderId="11" xfId="0" applyNumberFormat="1" applyFont="1" applyFill="1" applyBorder="1" applyAlignment="1">
      <alignment horizontal="center" vertical="center" wrapText="1"/>
    </xf>
    <xf numFmtId="167" fontId="11" fillId="8" borderId="11" xfId="0" applyNumberFormat="1" applyFont="1" applyFill="1" applyBorder="1" applyAlignment="1">
      <alignment horizontal="center" vertical="center" wrapText="1"/>
    </xf>
    <xf numFmtId="168" fontId="11" fillId="8" borderId="11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0" xfId="0" quotePrefix="1" applyFont="1" applyAlignment="1">
      <alignment horizontal="center" wrapText="1"/>
    </xf>
    <xf numFmtId="0" fontId="13" fillId="7" borderId="0" xfId="0" quotePrefix="1" applyFont="1" applyFill="1" applyAlignment="1">
      <alignment horizontal="center"/>
    </xf>
    <xf numFmtId="0" fontId="13" fillId="6" borderId="0" xfId="0" quotePrefix="1" applyFont="1" applyFill="1" applyAlignment="1">
      <alignment horizontal="center" wrapText="1"/>
    </xf>
    <xf numFmtId="40" fontId="13" fillId="0" borderId="0" xfId="0" applyNumberFormat="1" applyFont="1" applyAlignment="1"/>
    <xf numFmtId="40" fontId="13" fillId="10" borderId="0" xfId="0" applyNumberFormat="1" applyFont="1" applyFill="1" applyAlignment="1"/>
    <xf numFmtId="40" fontId="11" fillId="8" borderId="7" xfId="0" applyNumberFormat="1" applyFont="1" applyFill="1" applyBorder="1" applyAlignment="1">
      <alignment horizontal="center" vertical="center" wrapText="1"/>
    </xf>
    <xf numFmtId="0" fontId="13" fillId="10" borderId="0" xfId="0" applyFont="1" applyFill="1" applyAlignment="1"/>
    <xf numFmtId="0" fontId="13" fillId="4" borderId="0" xfId="0" applyFont="1" applyFill="1" applyAlignment="1">
      <alignment horizontal="center"/>
    </xf>
    <xf numFmtId="0" fontId="13" fillId="4" borderId="0" xfId="0" applyFont="1" applyFill="1" applyAlignment="1"/>
    <xf numFmtId="40" fontId="13" fillId="4" borderId="0" xfId="0" applyNumberFormat="1" applyFont="1" applyFill="1" applyAlignment="1"/>
    <xf numFmtId="40" fontId="11" fillId="9" borderId="12" xfId="0" applyNumberFormat="1" applyFont="1" applyFill="1" applyBorder="1" applyAlignment="1">
      <alignment horizontal="center" vertical="center" wrapText="1"/>
    </xf>
    <xf numFmtId="40" fontId="11" fillId="8" borderId="4" xfId="0" applyNumberFormat="1" applyFont="1" applyFill="1" applyBorder="1" applyAlignment="1">
      <alignment horizontal="center" vertical="center" wrapText="1"/>
    </xf>
    <xf numFmtId="40" fontId="11" fillId="8" borderId="12" xfId="0" applyNumberFormat="1" applyFont="1" applyFill="1" applyBorder="1" applyAlignment="1">
      <alignment horizontal="center" vertical="center" wrapText="1"/>
    </xf>
    <xf numFmtId="40" fontId="11" fillId="6" borderId="7" xfId="0" applyNumberFormat="1" applyFont="1" applyFill="1" applyBorder="1" applyAlignment="1">
      <alignment horizontal="center" vertical="center" wrapText="1"/>
    </xf>
    <xf numFmtId="40" fontId="13" fillId="12" borderId="0" xfId="0" applyNumberFormat="1" applyFont="1" applyFill="1" applyAlignment="1"/>
    <xf numFmtId="40" fontId="15" fillId="14" borderId="7" xfId="0" applyNumberFormat="1" applyFont="1" applyFill="1" applyBorder="1" applyAlignment="1">
      <alignment horizontal="center" vertical="center" wrapText="1"/>
    </xf>
    <xf numFmtId="40" fontId="13" fillId="13" borderId="0" xfId="0" applyNumberFormat="1" applyFont="1" applyFill="1" applyAlignment="1"/>
    <xf numFmtId="40" fontId="13" fillId="15" borderId="0" xfId="0" applyNumberFormat="1" applyFont="1" applyFill="1" applyAlignment="1"/>
    <xf numFmtId="40" fontId="13" fillId="11" borderId="0" xfId="0" applyNumberFormat="1" applyFont="1" applyFill="1" applyAlignment="1"/>
    <xf numFmtId="40" fontId="13" fillId="6" borderId="0" xfId="0" applyNumberFormat="1" applyFont="1" applyFill="1" applyAlignment="1"/>
    <xf numFmtId="40" fontId="13" fillId="7" borderId="0" xfId="0" applyNumberFormat="1" applyFont="1" applyFill="1" applyAlignment="1"/>
    <xf numFmtId="40" fontId="15" fillId="14" borderId="6" xfId="0" applyNumberFormat="1" applyFont="1" applyFill="1" applyBorder="1" applyAlignment="1">
      <alignment horizontal="center" vertical="center" wrapText="1"/>
    </xf>
    <xf numFmtId="40" fontId="14" fillId="16" borderId="7" xfId="0" applyNumberFormat="1" applyFont="1" applyFill="1" applyBorder="1" applyAlignment="1">
      <alignment horizontal="center" vertical="center" wrapText="1"/>
    </xf>
    <xf numFmtId="40" fontId="14" fillId="8" borderId="7" xfId="0" applyNumberFormat="1" applyFont="1" applyFill="1" applyBorder="1" applyAlignment="1">
      <alignment horizontal="center" vertical="center" wrapText="1"/>
    </xf>
    <xf numFmtId="0" fontId="13" fillId="4" borderId="0" xfId="0" quotePrefix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40" fontId="13" fillId="0" borderId="0" xfId="0" applyNumberFormat="1" applyFont="1" applyFill="1" applyAlignment="1"/>
    <xf numFmtId="40" fontId="14" fillId="6" borderId="7" xfId="0" applyNumberFormat="1" applyFont="1" applyFill="1" applyBorder="1" applyAlignment="1">
      <alignment horizontal="center" vertical="center" wrapText="1"/>
    </xf>
    <xf numFmtId="40" fontId="15" fillId="6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3" fillId="0" borderId="0" xfId="0" quotePrefix="1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0" fontId="15" fillId="8" borderId="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38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38" fontId="17" fillId="2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8" fontId="20" fillId="18" borderId="3" xfId="0" applyNumberFormat="1" applyFont="1" applyFill="1" applyBorder="1" applyAlignment="1">
      <alignment horizontal="center" vertical="center"/>
    </xf>
    <xf numFmtId="38" fontId="2" fillId="6" borderId="3" xfId="0" applyNumberFormat="1" applyFont="1" applyFill="1" applyBorder="1" applyAlignment="1">
      <alignment horizontal="center" vertical="center"/>
    </xf>
    <xf numFmtId="38" fontId="2" fillId="3" borderId="7" xfId="0" applyNumberFormat="1" applyFont="1" applyFill="1" applyBorder="1" applyAlignment="1">
      <alignment horizontal="center" vertical="center"/>
    </xf>
    <xf numFmtId="0" fontId="5" fillId="17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42" fontId="3" fillId="0" borderId="0" xfId="0" applyNumberFormat="1" applyFont="1" applyAlignment="1">
      <alignment vertical="center" wrapText="1"/>
    </xf>
    <xf numFmtId="38" fontId="4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7"/>
  <sheetViews>
    <sheetView tabSelected="1" zoomScale="60" zoomScaleNormal="60" workbookViewId="0">
      <selection activeCell="D26" sqref="D26"/>
    </sheetView>
  </sheetViews>
  <sheetFormatPr defaultColWidth="9.140625" defaultRowHeight="21" x14ac:dyDescent="0.2"/>
  <cols>
    <col min="1" max="1" width="63.140625" style="17" customWidth="1"/>
    <col min="2" max="2" width="26.5703125" style="17" bestFit="1" customWidth="1"/>
    <col min="3" max="3" width="4.85546875" style="18" customWidth="1"/>
    <col min="4" max="4" width="124" style="17" customWidth="1"/>
    <col min="5" max="5" width="21.42578125" style="29" customWidth="1"/>
    <col min="6" max="6" width="26.5703125" style="28" bestFit="1" customWidth="1"/>
    <col min="7" max="7" width="13.42578125" style="17" bestFit="1" customWidth="1"/>
    <col min="8" max="8" width="15.42578125" style="17" bestFit="1" customWidth="1"/>
    <col min="9" max="16384" width="9.140625" style="17"/>
  </cols>
  <sheetData>
    <row r="1" spans="1:6" ht="63" customHeight="1" x14ac:dyDescent="0.2">
      <c r="A1" s="99" t="s">
        <v>286</v>
      </c>
      <c r="B1" s="99"/>
      <c r="C1" s="99"/>
      <c r="D1" s="99"/>
      <c r="E1" s="99"/>
      <c r="F1" s="99"/>
    </row>
    <row r="2" spans="1:6" ht="44.25" customHeight="1" thickBot="1" x14ac:dyDescent="0.25">
      <c r="D2" s="19"/>
      <c r="E2" s="20"/>
      <c r="F2" s="20"/>
    </row>
    <row r="3" spans="1:6" ht="21.75" thickBot="1" x14ac:dyDescent="0.25">
      <c r="A3" s="100" t="s">
        <v>3</v>
      </c>
      <c r="B3" s="101"/>
      <c r="D3" s="20"/>
      <c r="E3" s="20"/>
      <c r="F3" s="20"/>
    </row>
    <row r="4" spans="1:6" ht="21.75" thickBot="1" x14ac:dyDescent="0.25">
      <c r="A4" s="8"/>
      <c r="B4" s="8"/>
      <c r="D4" s="20"/>
      <c r="E4" s="20"/>
      <c r="F4" s="20"/>
    </row>
    <row r="5" spans="1:6" ht="21.75" thickBot="1" x14ac:dyDescent="0.25">
      <c r="A5" s="21" t="s">
        <v>267</v>
      </c>
      <c r="B5" s="11">
        <v>122413539.61999986</v>
      </c>
      <c r="C5" s="5"/>
      <c r="D5" s="20"/>
      <c r="E5" s="20"/>
      <c r="F5" s="20"/>
    </row>
    <row r="6" spans="1:6" ht="21.75" thickBot="1" x14ac:dyDescent="0.25">
      <c r="D6" s="20"/>
      <c r="E6" s="20"/>
      <c r="F6" s="20"/>
    </row>
    <row r="7" spans="1:6" ht="32.25" customHeight="1" thickBot="1" x14ac:dyDescent="0.25">
      <c r="A7" s="102" t="s">
        <v>285</v>
      </c>
      <c r="B7" s="103"/>
      <c r="C7" s="9"/>
      <c r="D7" s="102" t="s">
        <v>284</v>
      </c>
      <c r="E7" s="104"/>
      <c r="F7" s="103"/>
    </row>
    <row r="8" spans="1:6" x14ac:dyDescent="0.2">
      <c r="A8" s="9"/>
      <c r="B8" s="10"/>
      <c r="C8" s="9"/>
      <c r="D8" s="20"/>
      <c r="E8" s="20"/>
      <c r="F8" s="20"/>
    </row>
    <row r="9" spans="1:6" ht="23.25" x14ac:dyDescent="0.2">
      <c r="A9" s="85" t="s">
        <v>4</v>
      </c>
      <c r="B9" s="86">
        <v>514739433</v>
      </c>
      <c r="C9" s="6"/>
      <c r="D9" s="2" t="s">
        <v>283</v>
      </c>
      <c r="E9" s="1"/>
      <c r="F9" s="1">
        <v>1097270568</v>
      </c>
    </row>
    <row r="10" spans="1:6" x14ac:dyDescent="0.2">
      <c r="A10" s="9"/>
      <c r="B10" s="10"/>
      <c r="C10" s="4"/>
      <c r="D10" s="20"/>
      <c r="E10" s="22"/>
      <c r="F10" s="23"/>
    </row>
    <row r="11" spans="1:6" x14ac:dyDescent="0.2">
      <c r="A11" s="95" t="s">
        <v>268</v>
      </c>
      <c r="B11" s="3">
        <f>51713217 - 2</f>
        <v>51713215</v>
      </c>
      <c r="C11" s="4"/>
      <c r="D11" s="24" t="s">
        <v>0</v>
      </c>
      <c r="E11" s="23"/>
      <c r="F11" s="25"/>
    </row>
    <row r="12" spans="1:6" x14ac:dyDescent="0.2">
      <c r="A12" s="96" t="s">
        <v>269</v>
      </c>
      <c r="B12" s="3">
        <v>1300000</v>
      </c>
      <c r="C12" s="4"/>
      <c r="D12" s="26"/>
      <c r="E12" s="27"/>
    </row>
    <row r="13" spans="1:6" x14ac:dyDescent="0.2">
      <c r="A13" s="96" t="s">
        <v>270</v>
      </c>
      <c r="B13" s="3">
        <f>-1749075+700000+50000</f>
        <v>-999075</v>
      </c>
      <c r="C13" s="4"/>
      <c r="D13" s="26" t="s">
        <v>276</v>
      </c>
      <c r="E13" s="29">
        <v>1400000</v>
      </c>
    </row>
    <row r="14" spans="1:6" x14ac:dyDescent="0.2">
      <c r="A14" s="96" t="s">
        <v>281</v>
      </c>
      <c r="B14" s="3">
        <f>540000+147000</f>
        <v>687000</v>
      </c>
      <c r="C14" s="4"/>
    </row>
    <row r="15" spans="1:6" x14ac:dyDescent="0.2">
      <c r="A15" s="87" t="s">
        <v>271</v>
      </c>
      <c r="B15" s="88">
        <f>SUM(B9:B14)</f>
        <v>567440573</v>
      </c>
      <c r="C15" s="7"/>
      <c r="D15" s="17" t="s">
        <v>277</v>
      </c>
      <c r="E15" s="29">
        <v>433000</v>
      </c>
    </row>
    <row r="16" spans="1:6" x14ac:dyDescent="0.2">
      <c r="A16" s="9"/>
      <c r="B16" s="10"/>
      <c r="C16" s="4"/>
    </row>
    <row r="17" spans="1:9" x14ac:dyDescent="0.2">
      <c r="A17" s="85" t="s">
        <v>5</v>
      </c>
      <c r="B17" s="86">
        <v>490275589</v>
      </c>
      <c r="C17" s="4"/>
      <c r="D17" s="17" t="s">
        <v>279</v>
      </c>
      <c r="E17" s="29">
        <v>2000000</v>
      </c>
    </row>
    <row r="18" spans="1:9" x14ac:dyDescent="0.2">
      <c r="A18" s="9"/>
      <c r="B18" s="10"/>
      <c r="C18" s="6"/>
      <c r="G18" s="28"/>
      <c r="I18" s="28"/>
    </row>
    <row r="19" spans="1:9" s="28" customFormat="1" x14ac:dyDescent="0.2">
      <c r="A19" s="89"/>
      <c r="B19" s="10"/>
      <c r="C19" s="4"/>
      <c r="D19" s="17" t="s">
        <v>282</v>
      </c>
      <c r="E19" s="29">
        <v>200000</v>
      </c>
      <c r="G19" s="17"/>
      <c r="H19" s="17"/>
      <c r="I19" s="17"/>
    </row>
    <row r="20" spans="1:9" x14ac:dyDescent="0.2">
      <c r="A20" s="96" t="s">
        <v>272</v>
      </c>
      <c r="B20" s="3">
        <f>17243908 + 41164 -1042</f>
        <v>17284030</v>
      </c>
      <c r="C20" s="4"/>
      <c r="I20" s="28"/>
    </row>
    <row r="21" spans="1:9" x14ac:dyDescent="0.2">
      <c r="A21" s="95" t="s">
        <v>273</v>
      </c>
      <c r="B21" s="3">
        <v>9788119</v>
      </c>
      <c r="C21" s="7"/>
      <c r="D21" s="26" t="s">
        <v>278</v>
      </c>
      <c r="E21" s="29">
        <v>920000</v>
      </c>
    </row>
    <row r="22" spans="1:9" ht="23.25" x14ac:dyDescent="0.2">
      <c r="A22" s="9"/>
      <c r="B22" s="10"/>
      <c r="C22" s="4"/>
      <c r="G22" s="31"/>
    </row>
    <row r="23" spans="1:9" ht="23.25" x14ac:dyDescent="0.2">
      <c r="A23" s="90"/>
      <c r="B23" s="10"/>
      <c r="C23" s="4"/>
      <c r="D23" s="26" t="s">
        <v>287</v>
      </c>
      <c r="E23" s="29">
        <v>200000</v>
      </c>
      <c r="H23" s="31"/>
    </row>
    <row r="24" spans="1:9" x14ac:dyDescent="0.2">
      <c r="A24" s="87" t="s">
        <v>271</v>
      </c>
      <c r="B24" s="88">
        <f>SUM(B17:B23)</f>
        <v>517347738</v>
      </c>
      <c r="C24" s="4"/>
    </row>
    <row r="25" spans="1:9" x14ac:dyDescent="0.2">
      <c r="A25" s="91"/>
      <c r="B25" s="10"/>
      <c r="C25" s="7"/>
    </row>
    <row r="26" spans="1:9" ht="23.25" x14ac:dyDescent="0.2">
      <c r="A26" s="90"/>
      <c r="B26" s="10"/>
      <c r="C26" s="7"/>
      <c r="H26" s="31"/>
    </row>
    <row r="27" spans="1:9" x14ac:dyDescent="0.2">
      <c r="A27" s="87" t="s">
        <v>274</v>
      </c>
      <c r="B27" s="92">
        <f>+B24+B15</f>
        <v>1084788311</v>
      </c>
      <c r="C27" s="4"/>
    </row>
    <row r="28" spans="1:9" x14ac:dyDescent="0.2">
      <c r="A28" s="90"/>
      <c r="B28" s="10"/>
      <c r="C28" s="4"/>
    </row>
    <row r="29" spans="1:9" ht="23.25" x14ac:dyDescent="0.2">
      <c r="A29" s="9"/>
      <c r="B29" s="10"/>
      <c r="C29" s="7"/>
      <c r="D29" s="32" t="s">
        <v>1</v>
      </c>
      <c r="E29" s="33"/>
      <c r="F29" s="34">
        <f>SUM(E13:E28)</f>
        <v>5153000</v>
      </c>
      <c r="G29" s="31"/>
      <c r="H29" s="97"/>
    </row>
    <row r="30" spans="1:9" ht="23.25" x14ac:dyDescent="0.2">
      <c r="A30" s="14" t="s">
        <v>6</v>
      </c>
      <c r="B30" s="93">
        <f>IF(F32&gt;B27,F32-B27,0)</f>
        <v>17635257</v>
      </c>
      <c r="C30" s="4"/>
      <c r="D30" s="26"/>
      <c r="E30" s="30"/>
      <c r="F30" s="27"/>
      <c r="I30" s="31"/>
    </row>
    <row r="31" spans="1:9" ht="24" thickBot="1" x14ac:dyDescent="0.25">
      <c r="A31" s="90"/>
      <c r="B31" s="10"/>
      <c r="C31" s="12"/>
      <c r="D31" s="26"/>
      <c r="E31" s="30"/>
      <c r="F31" s="27"/>
      <c r="H31" s="31"/>
    </row>
    <row r="32" spans="1:9" s="31" customFormat="1" ht="24" thickBot="1" x14ac:dyDescent="0.25">
      <c r="A32" s="9"/>
      <c r="B32" s="94">
        <f>B27+B30</f>
        <v>1102423568</v>
      </c>
      <c r="C32" s="4"/>
      <c r="D32" s="32" t="s">
        <v>275</v>
      </c>
      <c r="E32" s="35"/>
      <c r="F32" s="13">
        <f>SUM(F9:F31)</f>
        <v>1102423568</v>
      </c>
      <c r="G32" s="17"/>
      <c r="H32" s="17"/>
      <c r="I32" s="17"/>
    </row>
    <row r="33" spans="1:9" x14ac:dyDescent="0.2">
      <c r="C33" s="4"/>
      <c r="D33" s="26"/>
      <c r="E33" s="30"/>
      <c r="F33" s="27"/>
    </row>
    <row r="34" spans="1:9" ht="21.75" thickBot="1" x14ac:dyDescent="0.25">
      <c r="C34" s="4"/>
      <c r="D34" s="36" t="s">
        <v>2</v>
      </c>
      <c r="E34" s="36"/>
      <c r="F34" s="37">
        <f>+F32-F9</f>
        <v>5153000</v>
      </c>
      <c r="H34" s="97"/>
    </row>
    <row r="35" spans="1:9" ht="21.75" thickTop="1" x14ac:dyDescent="0.2">
      <c r="C35" s="4"/>
      <c r="D35" s="38" t="str">
        <f>"* Note: Requested additional increase at " &amp; TEXT(F34/F9,"0.00%") &amp; " of beginning budget"</f>
        <v>* Note: Requested additional increase at 0.47% of beginning budget</v>
      </c>
      <c r="E35" s="38"/>
      <c r="F35" s="38"/>
    </row>
    <row r="36" spans="1:9" ht="21.75" thickBot="1" x14ac:dyDescent="0.25">
      <c r="C36" s="4"/>
    </row>
    <row r="37" spans="1:9" ht="24" thickBot="1" x14ac:dyDescent="0.25">
      <c r="D37" s="15" t="s">
        <v>280</v>
      </c>
      <c r="E37" s="16"/>
      <c r="F37" s="98">
        <f>B5-B30</f>
        <v>104778282.61999986</v>
      </c>
    </row>
    <row r="38" spans="1:9" x14ac:dyDescent="0.2">
      <c r="C38" s="4"/>
    </row>
    <row r="39" spans="1:9" ht="23.25" x14ac:dyDescent="0.2">
      <c r="D39" s="31"/>
      <c r="E39" s="31"/>
      <c r="F39" s="31"/>
    </row>
    <row r="42" spans="1:9" ht="23.25" x14ac:dyDescent="0.2">
      <c r="I42" s="31"/>
    </row>
    <row r="44" spans="1:9" s="31" customFormat="1" ht="23.25" x14ac:dyDescent="0.2">
      <c r="A44" s="17"/>
      <c r="B44" s="17"/>
      <c r="C44" s="18"/>
      <c r="D44" s="17"/>
      <c r="E44" s="29"/>
      <c r="F44" s="28"/>
      <c r="G44" s="17"/>
      <c r="H44" s="17"/>
      <c r="I44" s="17"/>
    </row>
    <row r="45" spans="1:9" ht="23.25" x14ac:dyDescent="0.2">
      <c r="I45" s="31"/>
    </row>
    <row r="47" spans="1:9" s="31" customFormat="1" ht="23.25" x14ac:dyDescent="0.2">
      <c r="A47" s="17"/>
      <c r="B47" s="17"/>
      <c r="C47" s="18"/>
      <c r="D47" s="17"/>
      <c r="E47" s="29"/>
      <c r="F47" s="28"/>
      <c r="G47" s="17"/>
      <c r="H47" s="17"/>
      <c r="I47" s="17"/>
    </row>
  </sheetData>
  <mergeCells count="4">
    <mergeCell ref="A1:F1"/>
    <mergeCell ref="A3:B3"/>
    <mergeCell ref="A7:B7"/>
    <mergeCell ref="D7:F7"/>
  </mergeCells>
  <pageMargins left="0.25" right="0.25" top="0.5" bottom="0.5" header="0.25" footer="0.25"/>
  <pageSetup scale="56" orientation="landscape" r:id="rId1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142"/>
  <sheetViews>
    <sheetView workbookViewId="0">
      <pane ySplit="1" topLeftCell="A45" activePane="bottomLeft" state="frozenSplit"/>
      <selection activeCell="E66" sqref="E66"/>
      <selection pane="bottomLeft" activeCell="E66" sqref="E66"/>
    </sheetView>
  </sheetViews>
  <sheetFormatPr defaultColWidth="9.140625" defaultRowHeight="12.75" x14ac:dyDescent="0.2"/>
  <cols>
    <col min="1" max="1" width="4" style="49" bestFit="1" customWidth="1"/>
    <col min="2" max="2" width="5.42578125" style="49" bestFit="1" customWidth="1"/>
    <col min="3" max="3" width="10" style="49" bestFit="1" customWidth="1"/>
    <col min="4" max="4" width="9.85546875" style="49" bestFit="1" customWidth="1"/>
    <col min="5" max="5" width="26.140625" style="47" bestFit="1" customWidth="1"/>
    <col min="6" max="6" width="5.28515625" style="47" bestFit="1" customWidth="1"/>
    <col min="7" max="7" width="9.28515625" style="49" bestFit="1" customWidth="1"/>
    <col min="8" max="8" width="5.140625" style="49" bestFit="1" customWidth="1"/>
    <col min="9" max="9" width="5.42578125" style="49" bestFit="1" customWidth="1"/>
    <col min="10" max="10" width="3.140625" style="49" bestFit="1" customWidth="1"/>
    <col min="11" max="11" width="3.28515625" style="49" bestFit="1" customWidth="1"/>
    <col min="12" max="12" width="3.140625" style="49" bestFit="1" customWidth="1"/>
    <col min="13" max="13" width="7.5703125" style="49" bestFit="1" customWidth="1"/>
    <col min="14" max="14" width="4.140625" style="49" bestFit="1" customWidth="1"/>
    <col min="15" max="15" width="5.42578125" style="49" bestFit="1" customWidth="1"/>
    <col min="16" max="16" width="27.85546875" style="47" customWidth="1"/>
    <col min="17" max="17" width="18.28515625" style="54" customWidth="1"/>
    <col min="18" max="19" width="10.42578125" style="54" bestFit="1" customWidth="1"/>
    <col min="20" max="20" width="18.28515625" style="54" customWidth="1"/>
    <col min="21" max="21" width="10.42578125" style="47" bestFit="1" customWidth="1"/>
    <col min="22" max="22" width="15.85546875" style="47" customWidth="1"/>
    <col min="23" max="23" width="18.7109375" style="47" bestFit="1" customWidth="1"/>
    <col min="24" max="16384" width="9.140625" style="47"/>
  </cols>
  <sheetData>
    <row r="1" spans="1:22" s="48" customFormat="1" ht="26.25" thickBot="1" x14ac:dyDescent="0.25">
      <c r="A1" s="39" t="s">
        <v>44</v>
      </c>
      <c r="B1" s="40" t="s">
        <v>45</v>
      </c>
      <c r="C1" s="41" t="s">
        <v>46</v>
      </c>
      <c r="D1" s="41" t="s">
        <v>47</v>
      </c>
      <c r="E1" s="42" t="s">
        <v>48</v>
      </c>
      <c r="F1" s="41" t="s">
        <v>49</v>
      </c>
      <c r="G1" s="41" t="s">
        <v>50</v>
      </c>
      <c r="H1" s="42" t="s">
        <v>51</v>
      </c>
      <c r="I1" s="42" t="s">
        <v>45</v>
      </c>
      <c r="J1" s="43" t="s">
        <v>52</v>
      </c>
      <c r="K1" s="43" t="s">
        <v>53</v>
      </c>
      <c r="L1" s="43" t="s">
        <v>54</v>
      </c>
      <c r="M1" s="44" t="s">
        <v>55</v>
      </c>
      <c r="N1" s="45" t="s">
        <v>56</v>
      </c>
      <c r="O1" s="46" t="s">
        <v>57</v>
      </c>
      <c r="P1" s="42" t="s">
        <v>58</v>
      </c>
      <c r="Q1" s="61" t="str">
        <f>"PROPOSED BUDGET"</f>
        <v>PROPOSED BUDGET</v>
      </c>
      <c r="R1" s="62" t="s">
        <v>170</v>
      </c>
      <c r="S1" s="63" t="s">
        <v>171</v>
      </c>
      <c r="T1" s="64" t="s">
        <v>169</v>
      </c>
    </row>
    <row r="2" spans="1:22" x14ac:dyDescent="0.2">
      <c r="A2" s="49" t="s">
        <v>15</v>
      </c>
      <c r="B2" s="49" t="s">
        <v>16</v>
      </c>
      <c r="C2" s="53" t="s">
        <v>68</v>
      </c>
      <c r="D2" s="49" t="s">
        <v>69</v>
      </c>
      <c r="E2" s="47" t="s">
        <v>98</v>
      </c>
      <c r="F2" s="47">
        <v>1000</v>
      </c>
      <c r="G2" s="49">
        <v>530</v>
      </c>
      <c r="H2" s="49" t="s">
        <v>17</v>
      </c>
      <c r="I2" s="49" t="s">
        <v>16</v>
      </c>
      <c r="J2" s="49" t="s">
        <v>18</v>
      </c>
      <c r="K2" s="49" t="s">
        <v>70</v>
      </c>
      <c r="L2" s="49" t="s">
        <v>19</v>
      </c>
      <c r="M2" s="49" t="s">
        <v>20</v>
      </c>
      <c r="N2" s="51" t="s">
        <v>59</v>
      </c>
      <c r="O2" s="49" t="s">
        <v>21</v>
      </c>
      <c r="P2" s="57" t="s">
        <v>71</v>
      </c>
      <c r="Q2" s="54">
        <v>75</v>
      </c>
      <c r="T2" s="65">
        <f>ROUND(Q2/2,0)</f>
        <v>38</v>
      </c>
    </row>
    <row r="3" spans="1:22" x14ac:dyDescent="0.2">
      <c r="A3" s="49" t="s">
        <v>15</v>
      </c>
      <c r="B3" s="49" t="s">
        <v>16</v>
      </c>
      <c r="C3" s="53" t="s">
        <v>68</v>
      </c>
      <c r="D3" s="49" t="s">
        <v>72</v>
      </c>
      <c r="E3" s="47" t="s">
        <v>99</v>
      </c>
      <c r="F3" s="47">
        <v>2210</v>
      </c>
      <c r="G3" s="49">
        <v>580</v>
      </c>
      <c r="H3" s="49" t="s">
        <v>17</v>
      </c>
      <c r="I3" s="49" t="s">
        <v>16</v>
      </c>
      <c r="J3" s="49" t="s">
        <v>18</v>
      </c>
      <c r="K3" s="49" t="s">
        <v>22</v>
      </c>
      <c r="L3" s="49" t="s">
        <v>19</v>
      </c>
      <c r="M3" s="49" t="s">
        <v>20</v>
      </c>
      <c r="N3" s="51" t="s">
        <v>59</v>
      </c>
      <c r="O3" s="49" t="s">
        <v>29</v>
      </c>
      <c r="P3" s="57" t="s">
        <v>23</v>
      </c>
      <c r="Q3" s="54">
        <v>400</v>
      </c>
      <c r="T3" s="65">
        <f t="shared" ref="T3:T5" si="0">ROUND(Q3/2,0)</f>
        <v>200</v>
      </c>
    </row>
    <row r="4" spans="1:22" x14ac:dyDescent="0.2">
      <c r="A4" s="49" t="s">
        <v>15</v>
      </c>
      <c r="B4" s="49" t="s">
        <v>16</v>
      </c>
      <c r="C4" s="53" t="s">
        <v>68</v>
      </c>
      <c r="D4" s="49" t="s">
        <v>73</v>
      </c>
      <c r="E4" s="47" t="s">
        <v>100</v>
      </c>
      <c r="F4" s="47">
        <v>2210</v>
      </c>
      <c r="G4" s="49">
        <v>610</v>
      </c>
      <c r="H4" s="49" t="s">
        <v>17</v>
      </c>
      <c r="I4" s="49" t="s">
        <v>16</v>
      </c>
      <c r="J4" s="49" t="s">
        <v>18</v>
      </c>
      <c r="K4" s="49" t="s">
        <v>24</v>
      </c>
      <c r="L4" s="49" t="s">
        <v>19</v>
      </c>
      <c r="M4" s="49" t="s">
        <v>20</v>
      </c>
      <c r="N4" s="51" t="s">
        <v>59</v>
      </c>
      <c r="O4" s="49" t="s">
        <v>29</v>
      </c>
      <c r="P4" s="57" t="s">
        <v>25</v>
      </c>
      <c r="Q4" s="54">
        <v>7125</v>
      </c>
      <c r="T4" s="70">
        <f>ROUND(Q4/2,0) - 1</f>
        <v>3562</v>
      </c>
    </row>
    <row r="5" spans="1:22" x14ac:dyDescent="0.2">
      <c r="A5" s="49" t="s">
        <v>15</v>
      </c>
      <c r="B5" s="49" t="s">
        <v>16</v>
      </c>
      <c r="C5" s="53" t="s">
        <v>68</v>
      </c>
      <c r="D5" s="49" t="s">
        <v>74</v>
      </c>
      <c r="E5" s="47" t="s">
        <v>101</v>
      </c>
      <c r="F5" s="47">
        <v>1000</v>
      </c>
      <c r="G5" s="49">
        <v>730</v>
      </c>
      <c r="H5" s="49" t="s">
        <v>17</v>
      </c>
      <c r="I5" s="49" t="s">
        <v>16</v>
      </c>
      <c r="J5" s="49" t="s">
        <v>75</v>
      </c>
      <c r="K5" s="49" t="s">
        <v>76</v>
      </c>
      <c r="L5" s="49" t="s">
        <v>19</v>
      </c>
      <c r="M5" s="49" t="s">
        <v>20</v>
      </c>
      <c r="N5" s="51" t="s">
        <v>59</v>
      </c>
      <c r="O5" s="49" t="s">
        <v>21</v>
      </c>
      <c r="P5" s="57" t="s">
        <v>77</v>
      </c>
      <c r="Q5" s="54">
        <v>400</v>
      </c>
      <c r="T5" s="65">
        <f t="shared" si="0"/>
        <v>200</v>
      </c>
      <c r="V5" s="65">
        <f>SUM(T2:T5)</f>
        <v>4000</v>
      </c>
    </row>
    <row r="6" spans="1:22" x14ac:dyDescent="0.2">
      <c r="A6" s="49" t="s">
        <v>15</v>
      </c>
      <c r="B6" s="49" t="s">
        <v>16</v>
      </c>
      <c r="C6" s="53" t="s">
        <v>68</v>
      </c>
      <c r="D6" s="49" t="s">
        <v>26</v>
      </c>
      <c r="E6" s="47" t="s">
        <v>60</v>
      </c>
      <c r="F6" s="47">
        <v>2300</v>
      </c>
      <c r="G6" s="49">
        <v>121</v>
      </c>
      <c r="H6" s="49" t="s">
        <v>17</v>
      </c>
      <c r="I6" s="49" t="s">
        <v>16</v>
      </c>
      <c r="J6" s="49" t="s">
        <v>27</v>
      </c>
      <c r="K6" s="49" t="s">
        <v>28</v>
      </c>
      <c r="L6" s="49" t="s">
        <v>19</v>
      </c>
      <c r="M6" s="49" t="s">
        <v>20</v>
      </c>
      <c r="N6" s="51" t="s">
        <v>59</v>
      </c>
      <c r="O6" s="49" t="s">
        <v>29</v>
      </c>
      <c r="P6" s="47" t="s">
        <v>7</v>
      </c>
      <c r="Q6" s="54">
        <v>133582</v>
      </c>
      <c r="T6" s="54">
        <f>ROUND(Q6/2,0)</f>
        <v>66791</v>
      </c>
    </row>
    <row r="7" spans="1:22" x14ac:dyDescent="0.2">
      <c r="A7" s="49" t="s">
        <v>15</v>
      </c>
      <c r="B7" s="49" t="s">
        <v>16</v>
      </c>
      <c r="C7" s="53" t="s">
        <v>68</v>
      </c>
      <c r="D7" s="49" t="s">
        <v>30</v>
      </c>
      <c r="E7" s="47" t="s">
        <v>61</v>
      </c>
      <c r="F7" s="47">
        <v>2300</v>
      </c>
      <c r="G7" s="49" t="s">
        <v>31</v>
      </c>
      <c r="H7" s="49" t="s">
        <v>17</v>
      </c>
      <c r="I7" s="49" t="s">
        <v>16</v>
      </c>
      <c r="J7" s="49" t="s">
        <v>27</v>
      </c>
      <c r="K7" s="49">
        <v>89</v>
      </c>
      <c r="L7" s="49" t="s">
        <v>19</v>
      </c>
      <c r="M7" s="49" t="s">
        <v>20</v>
      </c>
      <c r="N7" s="51" t="s">
        <v>59</v>
      </c>
      <c r="O7" s="49" t="s">
        <v>29</v>
      </c>
      <c r="P7" s="47" t="s">
        <v>7</v>
      </c>
      <c r="Q7" s="54">
        <f>ROUND(Q6*0.0265,0)</f>
        <v>3540</v>
      </c>
      <c r="T7" s="54">
        <f t="shared" ref="T7:T17" si="1">ROUND(Q7/2,0)</f>
        <v>1770</v>
      </c>
    </row>
    <row r="8" spans="1:22" x14ac:dyDescent="0.2">
      <c r="A8" s="49" t="s">
        <v>15</v>
      </c>
      <c r="B8" s="49" t="s">
        <v>16</v>
      </c>
      <c r="C8" s="53" t="s">
        <v>68</v>
      </c>
      <c r="D8" s="49" t="s">
        <v>32</v>
      </c>
      <c r="E8" s="47" t="s">
        <v>62</v>
      </c>
      <c r="F8" s="47">
        <v>2300</v>
      </c>
      <c r="G8" s="49" t="s">
        <v>33</v>
      </c>
      <c r="H8" s="49" t="s">
        <v>17</v>
      </c>
      <c r="I8" s="49" t="s">
        <v>16</v>
      </c>
      <c r="J8" s="49" t="s">
        <v>27</v>
      </c>
      <c r="K8" s="49">
        <v>74</v>
      </c>
      <c r="L8" s="49" t="s">
        <v>19</v>
      </c>
      <c r="M8" s="49" t="s">
        <v>20</v>
      </c>
      <c r="N8" s="51" t="s">
        <v>59</v>
      </c>
      <c r="O8" s="49" t="s">
        <v>29</v>
      </c>
      <c r="P8" s="47" t="s">
        <v>7</v>
      </c>
      <c r="Q8" s="54">
        <f>ROUND(Q6*0.1681,0)</f>
        <v>22455</v>
      </c>
      <c r="T8" s="54">
        <f t="shared" si="1"/>
        <v>11228</v>
      </c>
    </row>
    <row r="9" spans="1:22" x14ac:dyDescent="0.2">
      <c r="A9" s="49" t="s">
        <v>15</v>
      </c>
      <c r="B9" s="49" t="s">
        <v>16</v>
      </c>
      <c r="C9" s="53" t="s">
        <v>68</v>
      </c>
      <c r="D9" s="49" t="s">
        <v>34</v>
      </c>
      <c r="E9" s="47" t="s">
        <v>63</v>
      </c>
      <c r="F9" s="47">
        <v>2300</v>
      </c>
      <c r="G9" s="49" t="s">
        <v>35</v>
      </c>
      <c r="H9" s="49" t="s">
        <v>17</v>
      </c>
      <c r="I9" s="49" t="s">
        <v>16</v>
      </c>
      <c r="J9" s="49" t="s">
        <v>27</v>
      </c>
      <c r="K9" s="49">
        <v>87</v>
      </c>
      <c r="L9" s="49" t="s">
        <v>19</v>
      </c>
      <c r="M9" s="49" t="s">
        <v>20</v>
      </c>
      <c r="N9" s="51" t="s">
        <v>59</v>
      </c>
      <c r="O9" s="49" t="s">
        <v>29</v>
      </c>
      <c r="P9" s="47" t="s">
        <v>7</v>
      </c>
      <c r="Q9" s="54">
        <v>11340</v>
      </c>
      <c r="R9" s="54">
        <f>SUM(Q6:Q9)</f>
        <v>170917</v>
      </c>
      <c r="T9" s="54">
        <f t="shared" si="1"/>
        <v>5670</v>
      </c>
      <c r="U9" s="68">
        <f>SUM(T6:T9)</f>
        <v>85459</v>
      </c>
    </row>
    <row r="10" spans="1:22" x14ac:dyDescent="0.2">
      <c r="A10" s="49" t="s">
        <v>15</v>
      </c>
      <c r="B10" s="49" t="s">
        <v>16</v>
      </c>
      <c r="C10" s="53" t="s">
        <v>68</v>
      </c>
      <c r="D10" s="49" t="s">
        <v>36</v>
      </c>
      <c r="E10" s="47" t="s">
        <v>64</v>
      </c>
      <c r="F10" s="47">
        <v>2300</v>
      </c>
      <c r="G10" s="49">
        <v>142</v>
      </c>
      <c r="H10" s="49" t="s">
        <v>17</v>
      </c>
      <c r="I10" s="49" t="s">
        <v>16</v>
      </c>
      <c r="J10" s="49" t="s">
        <v>27</v>
      </c>
      <c r="K10" s="49" t="s">
        <v>37</v>
      </c>
      <c r="L10" s="49" t="s">
        <v>38</v>
      </c>
      <c r="M10" s="49" t="s">
        <v>20</v>
      </c>
      <c r="N10" s="51" t="s">
        <v>59</v>
      </c>
      <c r="O10" s="49" t="s">
        <v>29</v>
      </c>
      <c r="P10" s="47" t="s">
        <v>9</v>
      </c>
      <c r="Q10" s="54">
        <v>51103</v>
      </c>
      <c r="T10" s="54">
        <f t="shared" si="1"/>
        <v>25552</v>
      </c>
    </row>
    <row r="11" spans="1:22" x14ac:dyDescent="0.2">
      <c r="A11" s="49" t="s">
        <v>15</v>
      </c>
      <c r="B11" s="49" t="s">
        <v>16</v>
      </c>
      <c r="C11" s="53" t="s">
        <v>68</v>
      </c>
      <c r="D11" s="49" t="s">
        <v>30</v>
      </c>
      <c r="E11" s="47" t="s">
        <v>65</v>
      </c>
      <c r="F11" s="47">
        <v>2300</v>
      </c>
      <c r="G11" s="49" t="s">
        <v>31</v>
      </c>
      <c r="H11" s="49" t="s">
        <v>17</v>
      </c>
      <c r="I11" s="49" t="s">
        <v>16</v>
      </c>
      <c r="J11" s="49" t="s">
        <v>27</v>
      </c>
      <c r="K11" s="49">
        <v>89</v>
      </c>
      <c r="L11" s="49" t="s">
        <v>38</v>
      </c>
      <c r="M11" s="49" t="s">
        <v>20</v>
      </c>
      <c r="N11" s="51" t="s">
        <v>59</v>
      </c>
      <c r="O11" s="49" t="s">
        <v>29</v>
      </c>
      <c r="P11" s="47" t="s">
        <v>9</v>
      </c>
      <c r="Q11" s="54">
        <f>ROUND(Q10*0.0265,0)</f>
        <v>1354</v>
      </c>
      <c r="T11" s="54">
        <f t="shared" si="1"/>
        <v>677</v>
      </c>
    </row>
    <row r="12" spans="1:22" x14ac:dyDescent="0.2">
      <c r="A12" s="49" t="s">
        <v>15</v>
      </c>
      <c r="B12" s="49" t="s">
        <v>16</v>
      </c>
      <c r="C12" s="53" t="s">
        <v>68</v>
      </c>
      <c r="D12" s="49" t="s">
        <v>32</v>
      </c>
      <c r="E12" s="47" t="s">
        <v>66</v>
      </c>
      <c r="F12" s="47">
        <v>2300</v>
      </c>
      <c r="G12" s="49" t="s">
        <v>33</v>
      </c>
      <c r="H12" s="49" t="s">
        <v>17</v>
      </c>
      <c r="I12" s="49" t="s">
        <v>16</v>
      </c>
      <c r="J12" s="49" t="s">
        <v>27</v>
      </c>
      <c r="K12" s="49">
        <v>74</v>
      </c>
      <c r="L12" s="49" t="s">
        <v>38</v>
      </c>
      <c r="M12" s="49" t="s">
        <v>20</v>
      </c>
      <c r="N12" s="51" t="s">
        <v>59</v>
      </c>
      <c r="O12" s="49" t="s">
        <v>29</v>
      </c>
      <c r="P12" s="47" t="s">
        <v>9</v>
      </c>
      <c r="Q12" s="54">
        <f>ROUND(Q10*0.1681,0)</f>
        <v>8590</v>
      </c>
      <c r="T12" s="70">
        <f t="shared" si="1"/>
        <v>4295</v>
      </c>
    </row>
    <row r="13" spans="1:22" x14ac:dyDescent="0.2">
      <c r="A13" s="49" t="s">
        <v>15</v>
      </c>
      <c r="B13" s="49" t="s">
        <v>16</v>
      </c>
      <c r="C13" s="53" t="s">
        <v>68</v>
      </c>
      <c r="D13" s="49" t="s">
        <v>34</v>
      </c>
      <c r="E13" s="47" t="s">
        <v>67</v>
      </c>
      <c r="F13" s="47">
        <v>2300</v>
      </c>
      <c r="G13" s="49" t="s">
        <v>35</v>
      </c>
      <c r="H13" s="49" t="s">
        <v>17</v>
      </c>
      <c r="I13" s="49" t="s">
        <v>16</v>
      </c>
      <c r="J13" s="49" t="s">
        <v>27</v>
      </c>
      <c r="K13" s="49">
        <v>88</v>
      </c>
      <c r="L13" s="49" t="s">
        <v>38</v>
      </c>
      <c r="M13" s="49" t="s">
        <v>20</v>
      </c>
      <c r="N13" s="51" t="s">
        <v>59</v>
      </c>
      <c r="O13" s="49" t="s">
        <v>29</v>
      </c>
      <c r="P13" s="47" t="s">
        <v>9</v>
      </c>
      <c r="Q13" s="54">
        <v>11340</v>
      </c>
      <c r="R13" s="54">
        <f>SUM(Q10:Q13)</f>
        <v>72387</v>
      </c>
      <c r="T13" s="54">
        <f t="shared" si="1"/>
        <v>5670</v>
      </c>
      <c r="U13" s="67">
        <f>SUM(T10:T13)</f>
        <v>36194</v>
      </c>
    </row>
    <row r="14" spans="1:22" x14ac:dyDescent="0.2">
      <c r="A14" s="49" t="s">
        <v>15</v>
      </c>
      <c r="B14" s="49" t="s">
        <v>16</v>
      </c>
      <c r="C14" s="53" t="s">
        <v>68</v>
      </c>
      <c r="D14" s="49" t="s">
        <v>39</v>
      </c>
      <c r="E14" s="47" t="s">
        <v>102</v>
      </c>
      <c r="F14" s="47">
        <v>2210</v>
      </c>
      <c r="G14" s="49">
        <v>191</v>
      </c>
      <c r="H14" s="49" t="s">
        <v>17</v>
      </c>
      <c r="I14" s="49" t="s">
        <v>16</v>
      </c>
      <c r="J14" s="49" t="s">
        <v>78</v>
      </c>
      <c r="K14" s="49" t="s">
        <v>40</v>
      </c>
      <c r="L14" s="49" t="s">
        <v>41</v>
      </c>
      <c r="M14" s="49" t="s">
        <v>20</v>
      </c>
      <c r="N14" s="51" t="s">
        <v>59</v>
      </c>
      <c r="O14" s="49" t="s">
        <v>29</v>
      </c>
      <c r="P14" s="47" t="s">
        <v>8</v>
      </c>
      <c r="Q14" s="54">
        <f>98671+1</f>
        <v>98672</v>
      </c>
      <c r="T14" s="54">
        <f t="shared" si="1"/>
        <v>49336</v>
      </c>
    </row>
    <row r="15" spans="1:22" x14ac:dyDescent="0.2">
      <c r="A15" s="49" t="s">
        <v>15</v>
      </c>
      <c r="B15" s="49" t="s">
        <v>16</v>
      </c>
      <c r="C15" s="53" t="s">
        <v>68</v>
      </c>
      <c r="D15" s="49" t="s">
        <v>42</v>
      </c>
      <c r="E15" s="47" t="s">
        <v>103</v>
      </c>
      <c r="F15" s="47">
        <v>2210</v>
      </c>
      <c r="G15" s="49" t="s">
        <v>31</v>
      </c>
      <c r="H15" s="49" t="s">
        <v>17</v>
      </c>
      <c r="I15" s="49" t="s">
        <v>16</v>
      </c>
      <c r="J15" s="49" t="s">
        <v>78</v>
      </c>
      <c r="K15" s="49">
        <v>89</v>
      </c>
      <c r="L15" s="49" t="s">
        <v>41</v>
      </c>
      <c r="M15" s="49" t="s">
        <v>20</v>
      </c>
      <c r="N15" s="51" t="s">
        <v>59</v>
      </c>
      <c r="O15" s="49" t="s">
        <v>29</v>
      </c>
      <c r="P15" s="47" t="s">
        <v>8</v>
      </c>
      <c r="Q15" s="54">
        <f>ROUND(Q14*0.0265,0)</f>
        <v>2615</v>
      </c>
      <c r="T15" s="54">
        <f t="shared" si="1"/>
        <v>1308</v>
      </c>
    </row>
    <row r="16" spans="1:22" x14ac:dyDescent="0.2">
      <c r="A16" s="49" t="s">
        <v>15</v>
      </c>
      <c r="B16" s="49" t="s">
        <v>16</v>
      </c>
      <c r="C16" s="53" t="s">
        <v>68</v>
      </c>
      <c r="D16" s="49" t="s">
        <v>43</v>
      </c>
      <c r="E16" s="47" t="s">
        <v>104</v>
      </c>
      <c r="F16" s="47">
        <v>2210</v>
      </c>
      <c r="G16" s="49" t="s">
        <v>33</v>
      </c>
      <c r="H16" s="49" t="s">
        <v>17</v>
      </c>
      <c r="I16" s="49" t="s">
        <v>16</v>
      </c>
      <c r="J16" s="49" t="s">
        <v>78</v>
      </c>
      <c r="K16" s="49">
        <v>74</v>
      </c>
      <c r="L16" s="49" t="s">
        <v>41</v>
      </c>
      <c r="M16" s="49" t="s">
        <v>20</v>
      </c>
      <c r="N16" s="51" t="s">
        <v>59</v>
      </c>
      <c r="O16" s="49" t="s">
        <v>29</v>
      </c>
      <c r="P16" s="47" t="s">
        <v>8</v>
      </c>
      <c r="Q16" s="54">
        <f>ROUND(Q14*0.1681,0)</f>
        <v>16587</v>
      </c>
      <c r="T16" s="70">
        <f>ROUND(Q16/2,0) - 1</f>
        <v>8293</v>
      </c>
    </row>
    <row r="17" spans="1:22" ht="13.5" thickBot="1" x14ac:dyDescent="0.25">
      <c r="A17" s="49" t="s">
        <v>15</v>
      </c>
      <c r="B17" s="49" t="s">
        <v>16</v>
      </c>
      <c r="C17" s="53" t="s">
        <v>68</v>
      </c>
      <c r="D17" s="49" t="s">
        <v>79</v>
      </c>
      <c r="E17" s="47" t="s">
        <v>105</v>
      </c>
      <c r="F17" s="47">
        <v>2210</v>
      </c>
      <c r="G17" s="49" t="s">
        <v>35</v>
      </c>
      <c r="H17" s="49" t="s">
        <v>17</v>
      </c>
      <c r="I17" s="49" t="s">
        <v>16</v>
      </c>
      <c r="J17" s="49" t="s">
        <v>78</v>
      </c>
      <c r="K17" s="49">
        <v>87</v>
      </c>
      <c r="L17" s="49" t="s">
        <v>41</v>
      </c>
      <c r="M17" s="49" t="s">
        <v>20</v>
      </c>
      <c r="N17" s="51" t="s">
        <v>59</v>
      </c>
      <c r="O17" s="49" t="s">
        <v>29</v>
      </c>
      <c r="P17" s="47" t="s">
        <v>8</v>
      </c>
      <c r="Q17" s="54">
        <v>11340</v>
      </c>
      <c r="R17" s="54">
        <f>SUM(Q14:Q17)</f>
        <v>129214</v>
      </c>
      <c r="T17" s="54">
        <f t="shared" si="1"/>
        <v>5670</v>
      </c>
      <c r="U17" s="71">
        <f>SUM(T14:T17)</f>
        <v>64607</v>
      </c>
    </row>
    <row r="18" spans="1:22" ht="13.5" thickBot="1" x14ac:dyDescent="0.25">
      <c r="C18" s="50"/>
      <c r="N18" s="50"/>
      <c r="R18" s="56">
        <f>SUM(Q2:Q17)</f>
        <v>380518</v>
      </c>
      <c r="S18" s="55">
        <v>380518</v>
      </c>
    </row>
    <row r="19" spans="1:22" x14ac:dyDescent="0.2">
      <c r="A19" s="49" t="s">
        <v>15</v>
      </c>
      <c r="B19" s="49" t="s">
        <v>16</v>
      </c>
      <c r="C19" s="52" t="s">
        <v>81</v>
      </c>
      <c r="D19" s="49" t="s">
        <v>69</v>
      </c>
      <c r="E19" s="47" t="s">
        <v>82</v>
      </c>
      <c r="F19" s="47">
        <v>1000</v>
      </c>
      <c r="G19" s="49">
        <v>530</v>
      </c>
      <c r="H19" s="49" t="s">
        <v>17</v>
      </c>
      <c r="I19" s="49" t="s">
        <v>16</v>
      </c>
      <c r="J19" s="49" t="s">
        <v>18</v>
      </c>
      <c r="K19" s="49" t="s">
        <v>70</v>
      </c>
      <c r="L19" s="49" t="s">
        <v>19</v>
      </c>
      <c r="M19" s="49" t="s">
        <v>20</v>
      </c>
      <c r="N19" s="51" t="s">
        <v>80</v>
      </c>
      <c r="O19" s="49" t="s">
        <v>21</v>
      </c>
      <c r="P19" s="57" t="s">
        <v>71</v>
      </c>
      <c r="Q19" s="54">
        <v>75</v>
      </c>
      <c r="T19" s="65">
        <f>ROUND(Q19/2,0)</f>
        <v>38</v>
      </c>
    </row>
    <row r="20" spans="1:22" x14ac:dyDescent="0.2">
      <c r="A20" s="49" t="s">
        <v>15</v>
      </c>
      <c r="B20" s="49" t="s">
        <v>16</v>
      </c>
      <c r="C20" s="52" t="s">
        <v>81</v>
      </c>
      <c r="D20" s="49" t="s">
        <v>72</v>
      </c>
      <c r="E20" s="47" t="s">
        <v>83</v>
      </c>
      <c r="F20" s="47">
        <v>2210</v>
      </c>
      <c r="G20" s="49">
        <v>580</v>
      </c>
      <c r="H20" s="49" t="s">
        <v>17</v>
      </c>
      <c r="I20" s="49" t="s">
        <v>16</v>
      </c>
      <c r="J20" s="49" t="s">
        <v>18</v>
      </c>
      <c r="K20" s="49" t="s">
        <v>22</v>
      </c>
      <c r="L20" s="49" t="s">
        <v>19</v>
      </c>
      <c r="M20" s="49" t="s">
        <v>20</v>
      </c>
      <c r="N20" s="51" t="s">
        <v>80</v>
      </c>
      <c r="O20" s="49" t="s">
        <v>29</v>
      </c>
      <c r="P20" s="57" t="s">
        <v>23</v>
      </c>
      <c r="Q20" s="54">
        <v>400</v>
      </c>
      <c r="T20" s="65">
        <f t="shared" ref="T20:T22" si="2">ROUND(Q20/2,0)</f>
        <v>200</v>
      </c>
    </row>
    <row r="21" spans="1:22" x14ac:dyDescent="0.2">
      <c r="A21" s="49" t="s">
        <v>15</v>
      </c>
      <c r="B21" s="49" t="s">
        <v>16</v>
      </c>
      <c r="C21" s="52" t="s">
        <v>81</v>
      </c>
      <c r="D21" s="49" t="s">
        <v>73</v>
      </c>
      <c r="E21" s="47" t="s">
        <v>84</v>
      </c>
      <c r="F21" s="47">
        <v>2210</v>
      </c>
      <c r="G21" s="49">
        <v>610</v>
      </c>
      <c r="H21" s="49" t="s">
        <v>17</v>
      </c>
      <c r="I21" s="49" t="s">
        <v>16</v>
      </c>
      <c r="J21" s="49" t="s">
        <v>18</v>
      </c>
      <c r="K21" s="49" t="s">
        <v>24</v>
      </c>
      <c r="L21" s="49" t="s">
        <v>19</v>
      </c>
      <c r="M21" s="49" t="s">
        <v>20</v>
      </c>
      <c r="N21" s="51" t="s">
        <v>80</v>
      </c>
      <c r="O21" s="49" t="s">
        <v>29</v>
      </c>
      <c r="P21" s="57" t="s">
        <v>25</v>
      </c>
      <c r="Q21" s="54">
        <v>7125</v>
      </c>
      <c r="T21" s="70">
        <f>ROUND(Q21/2,0) - 1</f>
        <v>3562</v>
      </c>
    </row>
    <row r="22" spans="1:22" x14ac:dyDescent="0.2">
      <c r="A22" s="49" t="s">
        <v>15</v>
      </c>
      <c r="B22" s="49" t="s">
        <v>16</v>
      </c>
      <c r="C22" s="52" t="s">
        <v>81</v>
      </c>
      <c r="D22" s="49" t="s">
        <v>74</v>
      </c>
      <c r="E22" s="47" t="s">
        <v>85</v>
      </c>
      <c r="F22" s="47">
        <v>1000</v>
      </c>
      <c r="G22" s="49">
        <v>730</v>
      </c>
      <c r="H22" s="49" t="s">
        <v>17</v>
      </c>
      <c r="I22" s="49" t="s">
        <v>16</v>
      </c>
      <c r="J22" s="49" t="s">
        <v>75</v>
      </c>
      <c r="K22" s="49" t="s">
        <v>76</v>
      </c>
      <c r="L22" s="49" t="s">
        <v>19</v>
      </c>
      <c r="M22" s="49" t="s">
        <v>20</v>
      </c>
      <c r="N22" s="51" t="s">
        <v>80</v>
      </c>
      <c r="O22" s="49" t="s">
        <v>21</v>
      </c>
      <c r="P22" s="57" t="s">
        <v>77</v>
      </c>
      <c r="Q22" s="54">
        <v>400</v>
      </c>
      <c r="T22" s="65">
        <f t="shared" si="2"/>
        <v>200</v>
      </c>
      <c r="V22" s="65">
        <f>SUM(T19:T22)</f>
        <v>4000</v>
      </c>
    </row>
    <row r="23" spans="1:22" x14ac:dyDescent="0.2">
      <c r="A23" s="49" t="s">
        <v>15</v>
      </c>
      <c r="B23" s="49" t="s">
        <v>16</v>
      </c>
      <c r="C23" s="52" t="s">
        <v>81</v>
      </c>
      <c r="D23" s="49" t="s">
        <v>26</v>
      </c>
      <c r="E23" s="47" t="s">
        <v>86</v>
      </c>
      <c r="F23" s="47">
        <v>2300</v>
      </c>
      <c r="G23" s="49">
        <v>121</v>
      </c>
      <c r="H23" s="49" t="s">
        <v>17</v>
      </c>
      <c r="I23" s="49" t="s">
        <v>16</v>
      </c>
      <c r="J23" s="49" t="s">
        <v>27</v>
      </c>
      <c r="K23" s="49" t="s">
        <v>28</v>
      </c>
      <c r="L23" s="49" t="s">
        <v>19</v>
      </c>
      <c r="M23" s="49" t="s">
        <v>20</v>
      </c>
      <c r="N23" s="51" t="s">
        <v>80</v>
      </c>
      <c r="O23" s="49" t="s">
        <v>29</v>
      </c>
      <c r="P23" s="47" t="s">
        <v>7</v>
      </c>
      <c r="Q23" s="54">
        <v>133582</v>
      </c>
      <c r="T23" s="54">
        <f t="shared" ref="T23:T34" si="3">ROUND(Q23/2,0)</f>
        <v>66791</v>
      </c>
    </row>
    <row r="24" spans="1:22" x14ac:dyDescent="0.2">
      <c r="A24" s="49" t="s">
        <v>15</v>
      </c>
      <c r="B24" s="49" t="s">
        <v>16</v>
      </c>
      <c r="C24" s="52" t="s">
        <v>81</v>
      </c>
      <c r="D24" s="49" t="s">
        <v>30</v>
      </c>
      <c r="E24" s="47" t="s">
        <v>87</v>
      </c>
      <c r="F24" s="47">
        <v>2300</v>
      </c>
      <c r="G24" s="49" t="s">
        <v>31</v>
      </c>
      <c r="H24" s="49" t="s">
        <v>17</v>
      </c>
      <c r="I24" s="49" t="s">
        <v>16</v>
      </c>
      <c r="J24" s="49" t="s">
        <v>27</v>
      </c>
      <c r="K24" s="49">
        <v>89</v>
      </c>
      <c r="L24" s="49" t="s">
        <v>19</v>
      </c>
      <c r="M24" s="49" t="s">
        <v>20</v>
      </c>
      <c r="N24" s="51" t="s">
        <v>80</v>
      </c>
      <c r="O24" s="49" t="s">
        <v>29</v>
      </c>
      <c r="P24" s="47" t="s">
        <v>7</v>
      </c>
      <c r="Q24" s="54">
        <f>ROUND(Q23*0.0265,0)</f>
        <v>3540</v>
      </c>
      <c r="T24" s="54">
        <f t="shared" si="3"/>
        <v>1770</v>
      </c>
    </row>
    <row r="25" spans="1:22" x14ac:dyDescent="0.2">
      <c r="A25" s="49" t="s">
        <v>15</v>
      </c>
      <c r="B25" s="49" t="s">
        <v>16</v>
      </c>
      <c r="C25" s="52" t="s">
        <v>81</v>
      </c>
      <c r="D25" s="49" t="s">
        <v>32</v>
      </c>
      <c r="E25" s="47" t="s">
        <v>88</v>
      </c>
      <c r="F25" s="47">
        <v>2300</v>
      </c>
      <c r="G25" s="49" t="s">
        <v>33</v>
      </c>
      <c r="H25" s="49" t="s">
        <v>17</v>
      </c>
      <c r="I25" s="49" t="s">
        <v>16</v>
      </c>
      <c r="J25" s="49" t="s">
        <v>27</v>
      </c>
      <c r="K25" s="49">
        <v>74</v>
      </c>
      <c r="L25" s="49" t="s">
        <v>19</v>
      </c>
      <c r="M25" s="49" t="s">
        <v>20</v>
      </c>
      <c r="N25" s="51" t="s">
        <v>80</v>
      </c>
      <c r="O25" s="49" t="s">
        <v>29</v>
      </c>
      <c r="P25" s="47" t="s">
        <v>7</v>
      </c>
      <c r="Q25" s="54">
        <f>ROUND(Q23*0.1681,0)</f>
        <v>22455</v>
      </c>
      <c r="T25" s="70">
        <f>ROUND(Q25/2,0) - 1</f>
        <v>11227</v>
      </c>
    </row>
    <row r="26" spans="1:22" x14ac:dyDescent="0.2">
      <c r="A26" s="49" t="s">
        <v>15</v>
      </c>
      <c r="B26" s="49" t="s">
        <v>16</v>
      </c>
      <c r="C26" s="52" t="s">
        <v>81</v>
      </c>
      <c r="D26" s="49" t="s">
        <v>34</v>
      </c>
      <c r="E26" s="47" t="s">
        <v>89</v>
      </c>
      <c r="F26" s="47">
        <v>2300</v>
      </c>
      <c r="G26" s="49" t="s">
        <v>35</v>
      </c>
      <c r="H26" s="49" t="s">
        <v>17</v>
      </c>
      <c r="I26" s="49" t="s">
        <v>16</v>
      </c>
      <c r="J26" s="49" t="s">
        <v>27</v>
      </c>
      <c r="K26" s="49">
        <v>87</v>
      </c>
      <c r="L26" s="49" t="s">
        <v>19</v>
      </c>
      <c r="M26" s="49" t="s">
        <v>20</v>
      </c>
      <c r="N26" s="51" t="s">
        <v>80</v>
      </c>
      <c r="O26" s="49" t="s">
        <v>29</v>
      </c>
      <c r="P26" s="47" t="s">
        <v>7</v>
      </c>
      <c r="Q26" s="54">
        <v>11340</v>
      </c>
      <c r="R26" s="54">
        <f>SUM(Q23:Q26)</f>
        <v>170917</v>
      </c>
      <c r="T26" s="54">
        <f t="shared" si="3"/>
        <v>5670</v>
      </c>
      <c r="U26" s="68">
        <f>SUM(T23:T26)</f>
        <v>85458</v>
      </c>
      <c r="V26" s="68">
        <f>+U9+U26</f>
        <v>170917</v>
      </c>
    </row>
    <row r="27" spans="1:22" x14ac:dyDescent="0.2">
      <c r="A27" s="49" t="s">
        <v>15</v>
      </c>
      <c r="B27" s="49" t="s">
        <v>16</v>
      </c>
      <c r="C27" s="52" t="s">
        <v>81</v>
      </c>
      <c r="D27" s="49" t="s">
        <v>36</v>
      </c>
      <c r="E27" s="47" t="s">
        <v>90</v>
      </c>
      <c r="F27" s="47">
        <v>2300</v>
      </c>
      <c r="G27" s="49">
        <v>142</v>
      </c>
      <c r="H27" s="49" t="s">
        <v>17</v>
      </c>
      <c r="I27" s="49" t="s">
        <v>16</v>
      </c>
      <c r="J27" s="49" t="s">
        <v>27</v>
      </c>
      <c r="K27" s="49" t="s">
        <v>37</v>
      </c>
      <c r="L27" s="49" t="s">
        <v>38</v>
      </c>
      <c r="M27" s="49" t="s">
        <v>20</v>
      </c>
      <c r="N27" s="51" t="s">
        <v>80</v>
      </c>
      <c r="O27" s="49" t="s">
        <v>29</v>
      </c>
      <c r="P27" s="47" t="s">
        <v>9</v>
      </c>
      <c r="Q27" s="54">
        <v>51103</v>
      </c>
      <c r="T27" s="54">
        <f t="shared" si="3"/>
        <v>25552</v>
      </c>
    </row>
    <row r="28" spans="1:22" x14ac:dyDescent="0.2">
      <c r="A28" s="49" t="s">
        <v>15</v>
      </c>
      <c r="B28" s="49" t="s">
        <v>16</v>
      </c>
      <c r="C28" s="52" t="s">
        <v>81</v>
      </c>
      <c r="D28" s="49" t="s">
        <v>30</v>
      </c>
      <c r="E28" s="47" t="s">
        <v>91</v>
      </c>
      <c r="F28" s="47">
        <v>2300</v>
      </c>
      <c r="G28" s="49" t="s">
        <v>31</v>
      </c>
      <c r="H28" s="49" t="s">
        <v>17</v>
      </c>
      <c r="I28" s="49" t="s">
        <v>16</v>
      </c>
      <c r="J28" s="49" t="s">
        <v>27</v>
      </c>
      <c r="K28" s="49">
        <v>89</v>
      </c>
      <c r="L28" s="49" t="s">
        <v>38</v>
      </c>
      <c r="M28" s="49" t="s">
        <v>20</v>
      </c>
      <c r="N28" s="51" t="s">
        <v>80</v>
      </c>
      <c r="O28" s="49" t="s">
        <v>29</v>
      </c>
      <c r="P28" s="47" t="s">
        <v>9</v>
      </c>
      <c r="Q28" s="54">
        <f>ROUND(Q27*0.0265,0)</f>
        <v>1354</v>
      </c>
      <c r="T28" s="54">
        <f t="shared" si="3"/>
        <v>677</v>
      </c>
    </row>
    <row r="29" spans="1:22" x14ac:dyDescent="0.2">
      <c r="A29" s="49" t="s">
        <v>15</v>
      </c>
      <c r="B29" s="49" t="s">
        <v>16</v>
      </c>
      <c r="C29" s="52" t="s">
        <v>81</v>
      </c>
      <c r="D29" s="49" t="s">
        <v>32</v>
      </c>
      <c r="E29" s="47" t="s">
        <v>92</v>
      </c>
      <c r="F29" s="47">
        <v>2300</v>
      </c>
      <c r="G29" s="49" t="s">
        <v>33</v>
      </c>
      <c r="H29" s="49" t="s">
        <v>17</v>
      </c>
      <c r="I29" s="49" t="s">
        <v>16</v>
      </c>
      <c r="J29" s="49" t="s">
        <v>27</v>
      </c>
      <c r="K29" s="49">
        <v>74</v>
      </c>
      <c r="L29" s="49" t="s">
        <v>38</v>
      </c>
      <c r="M29" s="49" t="s">
        <v>20</v>
      </c>
      <c r="N29" s="51" t="s">
        <v>80</v>
      </c>
      <c r="O29" s="49" t="s">
        <v>29</v>
      </c>
      <c r="P29" s="47" t="s">
        <v>9</v>
      </c>
      <c r="Q29" s="54">
        <f>ROUND(Q27*0.1681,0)</f>
        <v>8590</v>
      </c>
      <c r="T29" s="54">
        <f t="shared" si="3"/>
        <v>4295</v>
      </c>
    </row>
    <row r="30" spans="1:22" x14ac:dyDescent="0.2">
      <c r="A30" s="49" t="s">
        <v>15</v>
      </c>
      <c r="B30" s="49" t="s">
        <v>16</v>
      </c>
      <c r="C30" s="52" t="s">
        <v>81</v>
      </c>
      <c r="D30" s="49" t="s">
        <v>34</v>
      </c>
      <c r="E30" s="47" t="s">
        <v>93</v>
      </c>
      <c r="F30" s="47">
        <v>2300</v>
      </c>
      <c r="G30" s="49" t="s">
        <v>35</v>
      </c>
      <c r="H30" s="49" t="s">
        <v>17</v>
      </c>
      <c r="I30" s="49" t="s">
        <v>16</v>
      </c>
      <c r="J30" s="49" t="s">
        <v>27</v>
      </c>
      <c r="K30" s="49">
        <v>88</v>
      </c>
      <c r="L30" s="49" t="s">
        <v>38</v>
      </c>
      <c r="M30" s="49" t="s">
        <v>20</v>
      </c>
      <c r="N30" s="51" t="s">
        <v>80</v>
      </c>
      <c r="O30" s="49" t="s">
        <v>29</v>
      </c>
      <c r="P30" s="47" t="s">
        <v>9</v>
      </c>
      <c r="Q30" s="54">
        <v>11340</v>
      </c>
      <c r="R30" s="54">
        <f>SUM(Q27:Q30)</f>
        <v>72387</v>
      </c>
      <c r="T30" s="54">
        <f t="shared" si="3"/>
        <v>5670</v>
      </c>
      <c r="U30" s="67">
        <f>SUM(T27:T30)</f>
        <v>36194</v>
      </c>
      <c r="V30" s="67">
        <f>+U13+U30</f>
        <v>72388</v>
      </c>
    </row>
    <row r="31" spans="1:22" x14ac:dyDescent="0.2">
      <c r="A31" s="49" t="s">
        <v>15</v>
      </c>
      <c r="B31" s="49" t="s">
        <v>16</v>
      </c>
      <c r="C31" s="52" t="s">
        <v>81</v>
      </c>
      <c r="D31" s="49" t="s">
        <v>39</v>
      </c>
      <c r="E31" s="47" t="s">
        <v>94</v>
      </c>
      <c r="F31" s="47">
        <v>2210</v>
      </c>
      <c r="G31" s="49">
        <v>191</v>
      </c>
      <c r="H31" s="49" t="s">
        <v>17</v>
      </c>
      <c r="I31" s="49" t="s">
        <v>16</v>
      </c>
      <c r="J31" s="49" t="s">
        <v>78</v>
      </c>
      <c r="K31" s="49" t="s">
        <v>40</v>
      </c>
      <c r="L31" s="49" t="s">
        <v>41</v>
      </c>
      <c r="M31" s="49" t="s">
        <v>20</v>
      </c>
      <c r="N31" s="51" t="s">
        <v>80</v>
      </c>
      <c r="O31" s="49" t="s">
        <v>29</v>
      </c>
      <c r="P31" s="47" t="s">
        <v>8</v>
      </c>
      <c r="Q31" s="54">
        <f>98671+1</f>
        <v>98672</v>
      </c>
      <c r="T31" s="54">
        <f t="shared" si="3"/>
        <v>49336</v>
      </c>
    </row>
    <row r="32" spans="1:22" x14ac:dyDescent="0.2">
      <c r="A32" s="49" t="s">
        <v>15</v>
      </c>
      <c r="B32" s="49" t="s">
        <v>16</v>
      </c>
      <c r="C32" s="52" t="s">
        <v>81</v>
      </c>
      <c r="D32" s="49" t="s">
        <v>42</v>
      </c>
      <c r="E32" s="47" t="s">
        <v>95</v>
      </c>
      <c r="F32" s="47">
        <v>2210</v>
      </c>
      <c r="G32" s="49" t="s">
        <v>31</v>
      </c>
      <c r="H32" s="49" t="s">
        <v>17</v>
      </c>
      <c r="I32" s="49" t="s">
        <v>16</v>
      </c>
      <c r="J32" s="49" t="s">
        <v>78</v>
      </c>
      <c r="K32" s="49">
        <v>89</v>
      </c>
      <c r="L32" s="49" t="s">
        <v>41</v>
      </c>
      <c r="M32" s="49" t="s">
        <v>20</v>
      </c>
      <c r="N32" s="51" t="s">
        <v>80</v>
      </c>
      <c r="O32" s="49" t="s">
        <v>29</v>
      </c>
      <c r="P32" s="47" t="s">
        <v>8</v>
      </c>
      <c r="Q32" s="54">
        <f>ROUND(Q31*0.0265,0)</f>
        <v>2615</v>
      </c>
      <c r="T32" s="54">
        <f t="shared" si="3"/>
        <v>1308</v>
      </c>
    </row>
    <row r="33" spans="1:22" x14ac:dyDescent="0.2">
      <c r="A33" s="49" t="s">
        <v>15</v>
      </c>
      <c r="B33" s="49" t="s">
        <v>16</v>
      </c>
      <c r="C33" s="52" t="s">
        <v>81</v>
      </c>
      <c r="D33" s="49" t="s">
        <v>43</v>
      </c>
      <c r="E33" s="47" t="s">
        <v>96</v>
      </c>
      <c r="F33" s="47">
        <v>2210</v>
      </c>
      <c r="G33" s="49" t="s">
        <v>33</v>
      </c>
      <c r="H33" s="49" t="s">
        <v>17</v>
      </c>
      <c r="I33" s="49" t="s">
        <v>16</v>
      </c>
      <c r="J33" s="49" t="s">
        <v>78</v>
      </c>
      <c r="K33" s="49">
        <v>74</v>
      </c>
      <c r="L33" s="49" t="s">
        <v>41</v>
      </c>
      <c r="M33" s="49" t="s">
        <v>20</v>
      </c>
      <c r="N33" s="51" t="s">
        <v>80</v>
      </c>
      <c r="O33" s="49" t="s">
        <v>29</v>
      </c>
      <c r="P33" s="47" t="s">
        <v>8</v>
      </c>
      <c r="Q33" s="54">
        <f>ROUND(Q31*0.1681,0)</f>
        <v>16587</v>
      </c>
      <c r="T33" s="70">
        <f>ROUND(Q33/2,0) - 2</f>
        <v>8292</v>
      </c>
    </row>
    <row r="34" spans="1:22" ht="13.5" thickBot="1" x14ac:dyDescent="0.25">
      <c r="A34" s="49" t="s">
        <v>15</v>
      </c>
      <c r="B34" s="49" t="s">
        <v>16</v>
      </c>
      <c r="C34" s="52" t="s">
        <v>81</v>
      </c>
      <c r="D34" s="49" t="s">
        <v>79</v>
      </c>
      <c r="E34" s="47" t="s">
        <v>97</v>
      </c>
      <c r="F34" s="47">
        <v>2210</v>
      </c>
      <c r="G34" s="49" t="s">
        <v>35</v>
      </c>
      <c r="H34" s="49" t="s">
        <v>17</v>
      </c>
      <c r="I34" s="49" t="s">
        <v>16</v>
      </c>
      <c r="J34" s="49" t="s">
        <v>78</v>
      </c>
      <c r="K34" s="49">
        <v>87</v>
      </c>
      <c r="L34" s="49" t="s">
        <v>41</v>
      </c>
      <c r="M34" s="49" t="s">
        <v>20</v>
      </c>
      <c r="N34" s="51" t="s">
        <v>80</v>
      </c>
      <c r="O34" s="49" t="s">
        <v>29</v>
      </c>
      <c r="P34" s="47" t="s">
        <v>8</v>
      </c>
      <c r="Q34" s="54">
        <v>11340</v>
      </c>
      <c r="R34" s="54">
        <f>SUM(Q31:Q34)</f>
        <v>129214</v>
      </c>
      <c r="T34" s="54">
        <f t="shared" si="3"/>
        <v>5670</v>
      </c>
      <c r="U34" s="71">
        <f>SUM(T31:T34)</f>
        <v>64606</v>
      </c>
      <c r="V34" s="71">
        <f>+U34+U17</f>
        <v>129213</v>
      </c>
    </row>
    <row r="35" spans="1:22" ht="13.5" thickBot="1" x14ac:dyDescent="0.25">
      <c r="R35" s="56">
        <f>SUM(Q19:Q34)</f>
        <v>380518</v>
      </c>
      <c r="S35" s="55">
        <v>380518</v>
      </c>
      <c r="U35" s="54"/>
    </row>
    <row r="37" spans="1:22" x14ac:dyDescent="0.2">
      <c r="A37" s="49" t="s">
        <v>106</v>
      </c>
      <c r="B37" s="49" t="s">
        <v>16</v>
      </c>
      <c r="C37" s="49" t="s">
        <v>107</v>
      </c>
      <c r="D37" s="49" t="s">
        <v>108</v>
      </c>
      <c r="E37" s="47" t="s">
        <v>109</v>
      </c>
      <c r="F37" s="47">
        <v>2600</v>
      </c>
      <c r="G37" s="49">
        <v>190</v>
      </c>
      <c r="H37" s="49" t="s">
        <v>17</v>
      </c>
      <c r="I37" s="49" t="s">
        <v>16</v>
      </c>
      <c r="J37" s="49" t="s">
        <v>110</v>
      </c>
      <c r="K37" s="49" t="s">
        <v>111</v>
      </c>
      <c r="L37" s="49" t="s">
        <v>112</v>
      </c>
      <c r="M37" s="49" t="s">
        <v>113</v>
      </c>
      <c r="N37" s="49" t="s">
        <v>114</v>
      </c>
      <c r="O37" s="49" t="s">
        <v>29</v>
      </c>
      <c r="P37" s="47" t="s">
        <v>10</v>
      </c>
      <c r="Q37" s="54">
        <v>81740</v>
      </c>
      <c r="T37" s="54">
        <f>ROUND(Q37 * 2 * (6/12),0)</f>
        <v>81740</v>
      </c>
    </row>
    <row r="38" spans="1:22" x14ac:dyDescent="0.2">
      <c r="A38" s="49" t="s">
        <v>106</v>
      </c>
      <c r="B38" s="49" t="s">
        <v>16</v>
      </c>
      <c r="C38" s="49" t="s">
        <v>107</v>
      </c>
      <c r="D38" s="49" t="s">
        <v>115</v>
      </c>
      <c r="E38" s="47" t="s">
        <v>116</v>
      </c>
      <c r="F38" s="47">
        <v>2600</v>
      </c>
      <c r="G38" s="49" t="s">
        <v>31</v>
      </c>
      <c r="H38" s="49" t="s">
        <v>17</v>
      </c>
      <c r="I38" s="49" t="s">
        <v>16</v>
      </c>
      <c r="J38" s="49" t="s">
        <v>110</v>
      </c>
      <c r="K38" s="49">
        <v>89</v>
      </c>
      <c r="L38" s="49" t="s">
        <v>112</v>
      </c>
      <c r="M38" s="49" t="s">
        <v>113</v>
      </c>
      <c r="N38" s="49" t="s">
        <v>114</v>
      </c>
      <c r="O38" s="49" t="s">
        <v>29</v>
      </c>
      <c r="P38" s="47" t="s">
        <v>10</v>
      </c>
      <c r="Q38" s="54">
        <f>ROUND(Q37*0.0265,0)</f>
        <v>2166</v>
      </c>
      <c r="T38" s="54">
        <f t="shared" ref="T38:T64" si="4">ROUND(Q38 * 2 * (6/12),0)</f>
        <v>2166</v>
      </c>
    </row>
    <row r="39" spans="1:22" x14ac:dyDescent="0.2">
      <c r="A39" s="49" t="s">
        <v>106</v>
      </c>
      <c r="B39" s="49" t="s">
        <v>16</v>
      </c>
      <c r="C39" s="49" t="s">
        <v>107</v>
      </c>
      <c r="D39" s="49" t="s">
        <v>117</v>
      </c>
      <c r="E39" s="47" t="s">
        <v>118</v>
      </c>
      <c r="F39" s="47">
        <v>2600</v>
      </c>
      <c r="G39" s="49" t="s">
        <v>33</v>
      </c>
      <c r="H39" s="49" t="s">
        <v>17</v>
      </c>
      <c r="I39" s="49" t="s">
        <v>16</v>
      </c>
      <c r="J39" s="49" t="s">
        <v>110</v>
      </c>
      <c r="K39" s="49">
        <v>74</v>
      </c>
      <c r="L39" s="49" t="s">
        <v>112</v>
      </c>
      <c r="M39" s="49" t="s">
        <v>113</v>
      </c>
      <c r="N39" s="49" t="s">
        <v>114</v>
      </c>
      <c r="O39" s="49" t="s">
        <v>29</v>
      </c>
      <c r="P39" s="47" t="s">
        <v>10</v>
      </c>
      <c r="Q39" s="54">
        <f>ROUND(Q37*0.1681,0)</f>
        <v>13740</v>
      </c>
      <c r="T39" s="54">
        <f t="shared" si="4"/>
        <v>13740</v>
      </c>
    </row>
    <row r="40" spans="1:22" x14ac:dyDescent="0.2">
      <c r="A40" s="49" t="s">
        <v>106</v>
      </c>
      <c r="B40" s="49" t="s">
        <v>16</v>
      </c>
      <c r="C40" s="49" t="s">
        <v>107</v>
      </c>
      <c r="D40" s="49" t="s">
        <v>119</v>
      </c>
      <c r="E40" s="47" t="s">
        <v>120</v>
      </c>
      <c r="F40" s="47">
        <v>2600</v>
      </c>
      <c r="G40" s="49" t="s">
        <v>35</v>
      </c>
      <c r="H40" s="49" t="s">
        <v>17</v>
      </c>
      <c r="I40" s="49" t="s">
        <v>16</v>
      </c>
      <c r="J40" s="49" t="s">
        <v>110</v>
      </c>
      <c r="K40" s="49">
        <v>88</v>
      </c>
      <c r="L40" s="49" t="s">
        <v>112</v>
      </c>
      <c r="M40" s="49" t="s">
        <v>113</v>
      </c>
      <c r="N40" s="49" t="s">
        <v>114</v>
      </c>
      <c r="O40" s="49" t="s">
        <v>29</v>
      </c>
      <c r="P40" s="47" t="s">
        <v>10</v>
      </c>
      <c r="Q40" s="54">
        <v>11340</v>
      </c>
      <c r="T40" s="54">
        <f t="shared" si="4"/>
        <v>11340</v>
      </c>
    </row>
    <row r="41" spans="1:22" x14ac:dyDescent="0.2">
      <c r="V41" s="69">
        <f>SUM(T37:T40)</f>
        <v>108986</v>
      </c>
    </row>
    <row r="42" spans="1:22" x14ac:dyDescent="0.2">
      <c r="A42" s="49" t="s">
        <v>106</v>
      </c>
      <c r="B42" s="49" t="s">
        <v>16</v>
      </c>
      <c r="C42" s="49" t="s">
        <v>121</v>
      </c>
      <c r="D42" s="49" t="s">
        <v>122</v>
      </c>
      <c r="E42" s="47" t="s">
        <v>123</v>
      </c>
      <c r="F42" s="47">
        <v>2700</v>
      </c>
      <c r="G42" s="49">
        <v>190</v>
      </c>
      <c r="H42" s="49" t="s">
        <v>17</v>
      </c>
      <c r="I42" s="49" t="s">
        <v>16</v>
      </c>
      <c r="J42" s="49" t="s">
        <v>124</v>
      </c>
      <c r="K42" s="49" t="s">
        <v>37</v>
      </c>
      <c r="L42" s="49" t="s">
        <v>19</v>
      </c>
      <c r="M42" s="49" t="s">
        <v>113</v>
      </c>
      <c r="N42" s="49" t="s">
        <v>125</v>
      </c>
      <c r="O42" s="49" t="s">
        <v>126</v>
      </c>
      <c r="P42" s="47" t="s">
        <v>11</v>
      </c>
      <c r="Q42" s="54">
        <v>90362</v>
      </c>
      <c r="T42" s="54">
        <f t="shared" si="4"/>
        <v>90362</v>
      </c>
    </row>
    <row r="43" spans="1:22" x14ac:dyDescent="0.2">
      <c r="A43" s="49" t="s">
        <v>106</v>
      </c>
      <c r="B43" s="49" t="s">
        <v>16</v>
      </c>
      <c r="C43" s="49" t="s">
        <v>121</v>
      </c>
      <c r="D43" s="49" t="s">
        <v>127</v>
      </c>
      <c r="E43" s="47" t="s">
        <v>128</v>
      </c>
      <c r="F43" s="47">
        <v>2700</v>
      </c>
      <c r="G43" s="49" t="s">
        <v>31</v>
      </c>
      <c r="H43" s="49" t="s">
        <v>17</v>
      </c>
      <c r="I43" s="49" t="s">
        <v>16</v>
      </c>
      <c r="J43" s="49" t="s">
        <v>124</v>
      </c>
      <c r="K43" s="49">
        <v>89</v>
      </c>
      <c r="L43" s="49" t="s">
        <v>19</v>
      </c>
      <c r="M43" s="49" t="s">
        <v>113</v>
      </c>
      <c r="N43" s="49" t="s">
        <v>125</v>
      </c>
      <c r="O43" s="49" t="s">
        <v>126</v>
      </c>
      <c r="P43" s="47" t="s">
        <v>11</v>
      </c>
      <c r="Q43" s="54">
        <f>ROUND(Q42*0.0265,0)</f>
        <v>2395</v>
      </c>
      <c r="T43" s="54">
        <f t="shared" si="4"/>
        <v>2395</v>
      </c>
    </row>
    <row r="44" spans="1:22" x14ac:dyDescent="0.2">
      <c r="A44" s="49" t="s">
        <v>106</v>
      </c>
      <c r="B44" s="49" t="s">
        <v>16</v>
      </c>
      <c r="C44" s="49" t="s">
        <v>121</v>
      </c>
      <c r="D44" s="49" t="s">
        <v>129</v>
      </c>
      <c r="E44" s="47" t="s">
        <v>130</v>
      </c>
      <c r="F44" s="47">
        <v>2700</v>
      </c>
      <c r="G44" s="49" t="s">
        <v>33</v>
      </c>
      <c r="H44" s="49" t="s">
        <v>17</v>
      </c>
      <c r="I44" s="49" t="s">
        <v>16</v>
      </c>
      <c r="J44" s="49" t="s">
        <v>124</v>
      </c>
      <c r="K44" s="49">
        <v>74</v>
      </c>
      <c r="L44" s="49" t="s">
        <v>19</v>
      </c>
      <c r="M44" s="49" t="s">
        <v>113</v>
      </c>
      <c r="N44" s="49" t="s">
        <v>125</v>
      </c>
      <c r="O44" s="49" t="s">
        <v>126</v>
      </c>
      <c r="P44" s="47" t="s">
        <v>11</v>
      </c>
      <c r="Q44" s="54">
        <f>ROUND(Q42*0.1681,0)</f>
        <v>15190</v>
      </c>
      <c r="T44" s="54">
        <f t="shared" si="4"/>
        <v>15190</v>
      </c>
    </row>
    <row r="45" spans="1:22" x14ac:dyDescent="0.2">
      <c r="A45" s="49" t="s">
        <v>106</v>
      </c>
      <c r="B45" s="49" t="s">
        <v>16</v>
      </c>
      <c r="C45" s="49" t="s">
        <v>121</v>
      </c>
      <c r="D45" s="49" t="s">
        <v>131</v>
      </c>
      <c r="E45" s="47" t="s">
        <v>132</v>
      </c>
      <c r="F45" s="47">
        <v>2700</v>
      </c>
      <c r="G45" s="49" t="s">
        <v>35</v>
      </c>
      <c r="H45" s="49" t="s">
        <v>17</v>
      </c>
      <c r="I45" s="49" t="s">
        <v>16</v>
      </c>
      <c r="J45" s="49" t="s">
        <v>124</v>
      </c>
      <c r="K45" s="49">
        <v>88</v>
      </c>
      <c r="L45" s="49" t="s">
        <v>19</v>
      </c>
      <c r="M45" s="49" t="s">
        <v>113</v>
      </c>
      <c r="N45" s="49" t="s">
        <v>125</v>
      </c>
      <c r="O45" s="49" t="s">
        <v>126</v>
      </c>
      <c r="P45" s="47" t="s">
        <v>11</v>
      </c>
      <c r="Q45" s="54">
        <v>11340</v>
      </c>
      <c r="T45" s="54">
        <f t="shared" si="4"/>
        <v>11340</v>
      </c>
    </row>
    <row r="46" spans="1:22" x14ac:dyDescent="0.2">
      <c r="V46" s="69">
        <f>SUM(T42:T45)</f>
        <v>119287</v>
      </c>
    </row>
    <row r="47" spans="1:22" x14ac:dyDescent="0.2">
      <c r="A47" s="49" t="s">
        <v>133</v>
      </c>
      <c r="B47" s="49" t="s">
        <v>16</v>
      </c>
      <c r="C47" s="49" t="s">
        <v>134</v>
      </c>
      <c r="D47" s="49" t="s">
        <v>135</v>
      </c>
      <c r="E47" s="47" t="s">
        <v>136</v>
      </c>
      <c r="F47" s="47">
        <v>2800</v>
      </c>
      <c r="G47" s="49">
        <v>191</v>
      </c>
      <c r="H47" s="49" t="s">
        <v>17</v>
      </c>
      <c r="I47" s="49" t="s">
        <v>16</v>
      </c>
      <c r="J47" s="49" t="s">
        <v>137</v>
      </c>
      <c r="K47" s="49" t="s">
        <v>138</v>
      </c>
      <c r="L47" s="49" t="s">
        <v>41</v>
      </c>
      <c r="M47" s="49" t="s">
        <v>113</v>
      </c>
      <c r="N47" s="49" t="s">
        <v>139</v>
      </c>
      <c r="O47" s="49" t="s">
        <v>29</v>
      </c>
      <c r="P47" s="47" t="s">
        <v>12</v>
      </c>
      <c r="Q47" s="54">
        <v>93183</v>
      </c>
      <c r="T47" s="54">
        <f t="shared" si="4"/>
        <v>93183</v>
      </c>
    </row>
    <row r="48" spans="1:22" x14ac:dyDescent="0.2">
      <c r="A48" s="49" t="s">
        <v>133</v>
      </c>
      <c r="B48" s="49" t="s">
        <v>16</v>
      </c>
      <c r="C48" s="49" t="s">
        <v>134</v>
      </c>
      <c r="D48" s="49" t="s">
        <v>140</v>
      </c>
      <c r="E48" s="47" t="s">
        <v>141</v>
      </c>
      <c r="F48" s="47">
        <v>2800</v>
      </c>
      <c r="G48" s="49" t="s">
        <v>31</v>
      </c>
      <c r="H48" s="49" t="s">
        <v>17</v>
      </c>
      <c r="I48" s="49" t="s">
        <v>16</v>
      </c>
      <c r="J48" s="49" t="s">
        <v>137</v>
      </c>
      <c r="K48" s="49">
        <v>89</v>
      </c>
      <c r="L48" s="49" t="s">
        <v>41</v>
      </c>
      <c r="M48" s="49" t="s">
        <v>113</v>
      </c>
      <c r="N48" s="49" t="s">
        <v>139</v>
      </c>
      <c r="O48" s="49" t="s">
        <v>29</v>
      </c>
      <c r="P48" s="47" t="s">
        <v>12</v>
      </c>
      <c r="Q48" s="54">
        <f>ROUND(Q47*0.0265,0)</f>
        <v>2469</v>
      </c>
      <c r="T48" s="54">
        <f t="shared" si="4"/>
        <v>2469</v>
      </c>
    </row>
    <row r="49" spans="1:22" x14ac:dyDescent="0.2">
      <c r="A49" s="49" t="s">
        <v>133</v>
      </c>
      <c r="B49" s="49" t="s">
        <v>16</v>
      </c>
      <c r="C49" s="49" t="s">
        <v>134</v>
      </c>
      <c r="D49" s="49" t="s">
        <v>142</v>
      </c>
      <c r="E49" s="47" t="s">
        <v>143</v>
      </c>
      <c r="F49" s="47">
        <v>2800</v>
      </c>
      <c r="G49" s="49" t="s">
        <v>33</v>
      </c>
      <c r="H49" s="49" t="s">
        <v>17</v>
      </c>
      <c r="I49" s="49" t="s">
        <v>16</v>
      </c>
      <c r="J49" s="49" t="s">
        <v>137</v>
      </c>
      <c r="K49" s="49">
        <v>74</v>
      </c>
      <c r="L49" s="49" t="s">
        <v>41</v>
      </c>
      <c r="M49" s="49" t="s">
        <v>113</v>
      </c>
      <c r="N49" s="49" t="s">
        <v>139</v>
      </c>
      <c r="O49" s="49" t="s">
        <v>29</v>
      </c>
      <c r="P49" s="47" t="s">
        <v>12</v>
      </c>
      <c r="Q49" s="54">
        <f>ROUND(Q47*0.1681,0)</f>
        <v>15664</v>
      </c>
      <c r="T49" s="54">
        <f t="shared" si="4"/>
        <v>15664</v>
      </c>
    </row>
    <row r="50" spans="1:22" x14ac:dyDescent="0.2">
      <c r="A50" s="49" t="s">
        <v>133</v>
      </c>
      <c r="B50" s="49" t="s">
        <v>16</v>
      </c>
      <c r="C50" s="49" t="s">
        <v>134</v>
      </c>
      <c r="D50" s="49" t="s">
        <v>144</v>
      </c>
      <c r="E50" s="47" t="s">
        <v>145</v>
      </c>
      <c r="F50" s="47">
        <v>2800</v>
      </c>
      <c r="G50" s="49" t="s">
        <v>35</v>
      </c>
      <c r="H50" s="49" t="s">
        <v>17</v>
      </c>
      <c r="I50" s="49" t="s">
        <v>16</v>
      </c>
      <c r="J50" s="49" t="s">
        <v>137</v>
      </c>
      <c r="K50" s="49">
        <v>87</v>
      </c>
      <c r="L50" s="49" t="s">
        <v>41</v>
      </c>
      <c r="M50" s="49" t="s">
        <v>113</v>
      </c>
      <c r="N50" s="49" t="s">
        <v>139</v>
      </c>
      <c r="O50" s="49" t="s">
        <v>29</v>
      </c>
      <c r="P50" s="47" t="s">
        <v>12</v>
      </c>
      <c r="Q50" s="54">
        <v>11340</v>
      </c>
      <c r="T50" s="54">
        <f t="shared" si="4"/>
        <v>11340</v>
      </c>
    </row>
    <row r="51" spans="1:22" x14ac:dyDescent="0.2">
      <c r="V51" s="69">
        <f>SUM(T47:T50)</f>
        <v>122656</v>
      </c>
    </row>
    <row r="52" spans="1:22" x14ac:dyDescent="0.2">
      <c r="A52" s="49" t="s">
        <v>133</v>
      </c>
      <c r="B52" s="49" t="s">
        <v>16</v>
      </c>
      <c r="C52" s="49" t="s">
        <v>134</v>
      </c>
      <c r="D52" s="49" t="s">
        <v>36</v>
      </c>
      <c r="E52" s="47" t="s">
        <v>146</v>
      </c>
      <c r="F52" s="47">
        <v>2300</v>
      </c>
      <c r="G52" s="49">
        <v>142</v>
      </c>
      <c r="H52" s="49" t="s">
        <v>17</v>
      </c>
      <c r="I52" s="49" t="s">
        <v>16</v>
      </c>
      <c r="J52" s="49" t="s">
        <v>27</v>
      </c>
      <c r="K52" s="49" t="s">
        <v>37</v>
      </c>
      <c r="L52" s="49" t="s">
        <v>38</v>
      </c>
      <c r="M52" s="49" t="s">
        <v>113</v>
      </c>
      <c r="N52" s="49" t="s">
        <v>139</v>
      </c>
      <c r="O52" s="49" t="s">
        <v>29</v>
      </c>
      <c r="P52" s="47" t="s">
        <v>150</v>
      </c>
      <c r="Q52" s="54">
        <v>37701</v>
      </c>
      <c r="T52" s="54">
        <f t="shared" si="4"/>
        <v>37701</v>
      </c>
    </row>
    <row r="53" spans="1:22" x14ac:dyDescent="0.2">
      <c r="A53" s="49" t="s">
        <v>133</v>
      </c>
      <c r="B53" s="49" t="s">
        <v>16</v>
      </c>
      <c r="C53" s="49" t="s">
        <v>134</v>
      </c>
      <c r="D53" s="49" t="s">
        <v>30</v>
      </c>
      <c r="E53" s="47" t="s">
        <v>147</v>
      </c>
      <c r="F53" s="47">
        <v>2300</v>
      </c>
      <c r="G53" s="49" t="s">
        <v>31</v>
      </c>
      <c r="H53" s="49" t="s">
        <v>17</v>
      </c>
      <c r="I53" s="49" t="s">
        <v>16</v>
      </c>
      <c r="J53" s="49" t="s">
        <v>27</v>
      </c>
      <c r="K53" s="49">
        <v>89</v>
      </c>
      <c r="L53" s="49" t="s">
        <v>38</v>
      </c>
      <c r="M53" s="49" t="s">
        <v>113</v>
      </c>
      <c r="N53" s="49" t="s">
        <v>139</v>
      </c>
      <c r="O53" s="49" t="s">
        <v>29</v>
      </c>
      <c r="P53" s="47" t="s">
        <v>150</v>
      </c>
      <c r="Q53" s="54">
        <f>ROUND(Q52*0.0265,0)</f>
        <v>999</v>
      </c>
      <c r="T53" s="54">
        <f t="shared" si="4"/>
        <v>999</v>
      </c>
    </row>
    <row r="54" spans="1:22" x14ac:dyDescent="0.2">
      <c r="A54" s="49" t="s">
        <v>133</v>
      </c>
      <c r="B54" s="49" t="s">
        <v>16</v>
      </c>
      <c r="C54" s="49" t="s">
        <v>134</v>
      </c>
      <c r="D54" s="49" t="s">
        <v>32</v>
      </c>
      <c r="E54" s="47" t="s">
        <v>148</v>
      </c>
      <c r="F54" s="47">
        <v>2300</v>
      </c>
      <c r="G54" s="49" t="s">
        <v>33</v>
      </c>
      <c r="H54" s="49" t="s">
        <v>17</v>
      </c>
      <c r="I54" s="49" t="s">
        <v>16</v>
      </c>
      <c r="J54" s="49" t="s">
        <v>27</v>
      </c>
      <c r="K54" s="49">
        <v>74</v>
      </c>
      <c r="L54" s="49" t="s">
        <v>38</v>
      </c>
      <c r="M54" s="49" t="s">
        <v>113</v>
      </c>
      <c r="N54" s="49" t="s">
        <v>139</v>
      </c>
      <c r="O54" s="49" t="s">
        <v>29</v>
      </c>
      <c r="P54" s="47" t="s">
        <v>150</v>
      </c>
      <c r="Q54" s="54">
        <f>ROUND(Q52*0.1681,0)</f>
        <v>6338</v>
      </c>
      <c r="T54" s="70">
        <f>ROUND(Q54 * 2 * (6/12),0) - 1</f>
        <v>6337</v>
      </c>
    </row>
    <row r="55" spans="1:22" x14ac:dyDescent="0.2">
      <c r="A55" s="49" t="s">
        <v>133</v>
      </c>
      <c r="B55" s="49" t="s">
        <v>16</v>
      </c>
      <c r="C55" s="49" t="s">
        <v>134</v>
      </c>
      <c r="D55" s="49" t="s">
        <v>34</v>
      </c>
      <c r="E55" s="47" t="s">
        <v>149</v>
      </c>
      <c r="F55" s="47">
        <v>2300</v>
      </c>
      <c r="G55" s="49" t="s">
        <v>35</v>
      </c>
      <c r="H55" s="49" t="s">
        <v>17</v>
      </c>
      <c r="I55" s="49" t="s">
        <v>16</v>
      </c>
      <c r="J55" s="49" t="s">
        <v>27</v>
      </c>
      <c r="K55" s="49">
        <v>88</v>
      </c>
      <c r="L55" s="49" t="s">
        <v>38</v>
      </c>
      <c r="M55" s="49" t="s">
        <v>113</v>
      </c>
      <c r="N55" s="49" t="s">
        <v>139</v>
      </c>
      <c r="O55" s="49" t="s">
        <v>29</v>
      </c>
      <c r="P55" s="47" t="s">
        <v>150</v>
      </c>
      <c r="Q55" s="54">
        <v>11340</v>
      </c>
      <c r="T55" s="54">
        <f t="shared" si="4"/>
        <v>11340</v>
      </c>
    </row>
    <row r="56" spans="1:22" x14ac:dyDescent="0.2">
      <c r="V56" s="69">
        <f>SUM(T52:T55)</f>
        <v>56377</v>
      </c>
    </row>
    <row r="57" spans="1:22" x14ac:dyDescent="0.2">
      <c r="A57" s="49" t="s">
        <v>151</v>
      </c>
      <c r="B57" s="49" t="s">
        <v>16</v>
      </c>
      <c r="C57" s="49" t="s">
        <v>152</v>
      </c>
      <c r="D57" s="49" t="s">
        <v>153</v>
      </c>
      <c r="E57" s="47" t="s">
        <v>154</v>
      </c>
      <c r="F57" s="47">
        <v>2210</v>
      </c>
      <c r="G57" s="49">
        <v>190</v>
      </c>
      <c r="H57" s="49" t="s">
        <v>17</v>
      </c>
      <c r="I57" s="49" t="s">
        <v>16</v>
      </c>
      <c r="J57" s="49" t="s">
        <v>18</v>
      </c>
      <c r="K57" s="49" t="s">
        <v>155</v>
      </c>
      <c r="L57" s="49" t="s">
        <v>41</v>
      </c>
      <c r="M57" s="49" t="s">
        <v>113</v>
      </c>
      <c r="N57" s="49" t="s">
        <v>156</v>
      </c>
      <c r="O57" s="49" t="s">
        <v>29</v>
      </c>
      <c r="P57" s="47" t="s">
        <v>13</v>
      </c>
      <c r="Q57" s="54">
        <v>76498</v>
      </c>
      <c r="T57" s="54">
        <f t="shared" si="4"/>
        <v>76498</v>
      </c>
    </row>
    <row r="58" spans="1:22" x14ac:dyDescent="0.2">
      <c r="A58" s="49" t="s">
        <v>151</v>
      </c>
      <c r="B58" s="49" t="s">
        <v>16</v>
      </c>
      <c r="C58" s="49" t="s">
        <v>152</v>
      </c>
      <c r="D58" s="49" t="s">
        <v>42</v>
      </c>
      <c r="E58" s="47" t="s">
        <v>157</v>
      </c>
      <c r="F58" s="47">
        <v>2210</v>
      </c>
      <c r="G58" s="49" t="s">
        <v>31</v>
      </c>
      <c r="H58" s="49" t="s">
        <v>17</v>
      </c>
      <c r="I58" s="49" t="s">
        <v>16</v>
      </c>
      <c r="J58" s="49" t="s">
        <v>18</v>
      </c>
      <c r="K58" s="49">
        <v>89</v>
      </c>
      <c r="L58" s="49" t="s">
        <v>41</v>
      </c>
      <c r="M58" s="49" t="s">
        <v>113</v>
      </c>
      <c r="N58" s="49" t="s">
        <v>156</v>
      </c>
      <c r="O58" s="49" t="s">
        <v>29</v>
      </c>
      <c r="P58" s="47" t="s">
        <v>13</v>
      </c>
      <c r="Q58" s="54">
        <f>ROUND(Q57*0.0265,0)</f>
        <v>2027</v>
      </c>
      <c r="T58" s="54">
        <f t="shared" si="4"/>
        <v>2027</v>
      </c>
    </row>
    <row r="59" spans="1:22" x14ac:dyDescent="0.2">
      <c r="A59" s="49" t="s">
        <v>151</v>
      </c>
      <c r="B59" s="49" t="s">
        <v>16</v>
      </c>
      <c r="C59" s="49" t="s">
        <v>152</v>
      </c>
      <c r="D59" s="49" t="s">
        <v>43</v>
      </c>
      <c r="E59" s="47" t="s">
        <v>158</v>
      </c>
      <c r="F59" s="47">
        <v>2210</v>
      </c>
      <c r="G59" s="49" t="s">
        <v>33</v>
      </c>
      <c r="H59" s="49" t="s">
        <v>17</v>
      </c>
      <c r="I59" s="49" t="s">
        <v>16</v>
      </c>
      <c r="J59" s="49" t="s">
        <v>18</v>
      </c>
      <c r="K59" s="49">
        <v>74</v>
      </c>
      <c r="L59" s="49" t="s">
        <v>41</v>
      </c>
      <c r="M59" s="49" t="s">
        <v>113</v>
      </c>
      <c r="N59" s="49" t="s">
        <v>156</v>
      </c>
      <c r="O59" s="49" t="s">
        <v>29</v>
      </c>
      <c r="P59" s="47" t="s">
        <v>13</v>
      </c>
      <c r="Q59" s="54">
        <f>ROUND(Q57*0.1681,0)</f>
        <v>12859</v>
      </c>
      <c r="T59" s="54">
        <f t="shared" si="4"/>
        <v>12859</v>
      </c>
    </row>
    <row r="60" spans="1:22" x14ac:dyDescent="0.2">
      <c r="A60" s="49" t="s">
        <v>151</v>
      </c>
      <c r="B60" s="49" t="s">
        <v>16</v>
      </c>
      <c r="C60" s="49" t="s">
        <v>152</v>
      </c>
      <c r="D60" s="49" t="s">
        <v>79</v>
      </c>
      <c r="E60" s="47" t="s">
        <v>159</v>
      </c>
      <c r="F60" s="47">
        <v>2210</v>
      </c>
      <c r="G60" s="49" t="s">
        <v>35</v>
      </c>
      <c r="H60" s="49" t="s">
        <v>17</v>
      </c>
      <c r="I60" s="49" t="s">
        <v>16</v>
      </c>
      <c r="J60" s="49" t="s">
        <v>18</v>
      </c>
      <c r="K60" s="49">
        <v>87</v>
      </c>
      <c r="L60" s="49" t="s">
        <v>41</v>
      </c>
      <c r="M60" s="49" t="s">
        <v>113</v>
      </c>
      <c r="N60" s="49" t="s">
        <v>156</v>
      </c>
      <c r="O60" s="49" t="s">
        <v>29</v>
      </c>
      <c r="P60" s="47" t="s">
        <v>13</v>
      </c>
      <c r="Q60" s="54">
        <v>11340</v>
      </c>
      <c r="T60" s="54">
        <f t="shared" si="4"/>
        <v>11340</v>
      </c>
    </row>
    <row r="61" spans="1:22" x14ac:dyDescent="0.2">
      <c r="V61" s="69">
        <f>SUM(T57:T60)</f>
        <v>102724</v>
      </c>
    </row>
    <row r="62" spans="1:22" x14ac:dyDescent="0.2">
      <c r="A62" s="49" t="s">
        <v>160</v>
      </c>
      <c r="B62" s="49" t="s">
        <v>16</v>
      </c>
      <c r="C62" s="49" t="s">
        <v>161</v>
      </c>
      <c r="D62" s="49" t="s">
        <v>162</v>
      </c>
      <c r="E62" s="47" t="s">
        <v>163</v>
      </c>
      <c r="F62" s="47">
        <v>2800</v>
      </c>
      <c r="G62" s="49">
        <v>190</v>
      </c>
      <c r="H62" s="49" t="s">
        <v>17</v>
      </c>
      <c r="I62" s="49" t="s">
        <v>16</v>
      </c>
      <c r="J62" s="49" t="s">
        <v>137</v>
      </c>
      <c r="K62" s="49" t="s">
        <v>155</v>
      </c>
      <c r="L62" s="49" t="s">
        <v>19</v>
      </c>
      <c r="M62" s="49" t="s">
        <v>113</v>
      </c>
      <c r="N62" s="49" t="s">
        <v>164</v>
      </c>
      <c r="O62" s="49" t="s">
        <v>29</v>
      </c>
      <c r="P62" s="47" t="s">
        <v>14</v>
      </c>
      <c r="Q62" s="54">
        <v>65487</v>
      </c>
      <c r="T62" s="54">
        <f t="shared" si="4"/>
        <v>65487</v>
      </c>
    </row>
    <row r="63" spans="1:22" x14ac:dyDescent="0.2">
      <c r="A63" s="49" t="s">
        <v>160</v>
      </c>
      <c r="B63" s="49" t="s">
        <v>16</v>
      </c>
      <c r="C63" s="49" t="s">
        <v>161</v>
      </c>
      <c r="D63" s="49" t="s">
        <v>140</v>
      </c>
      <c r="E63" s="47" t="s">
        <v>165</v>
      </c>
      <c r="F63" s="47">
        <v>2800</v>
      </c>
      <c r="G63" s="49" t="s">
        <v>31</v>
      </c>
      <c r="H63" s="49" t="s">
        <v>17</v>
      </c>
      <c r="I63" s="49" t="s">
        <v>16</v>
      </c>
      <c r="J63" s="49" t="s">
        <v>137</v>
      </c>
      <c r="K63" s="49">
        <v>89</v>
      </c>
      <c r="L63" s="49" t="s">
        <v>19</v>
      </c>
      <c r="M63" s="49" t="s">
        <v>113</v>
      </c>
      <c r="N63" s="49" t="s">
        <v>164</v>
      </c>
      <c r="O63" s="49" t="s">
        <v>29</v>
      </c>
      <c r="P63" s="47" t="s">
        <v>14</v>
      </c>
      <c r="Q63" s="54">
        <f>ROUND(Q62*0.0265,0)</f>
        <v>1735</v>
      </c>
      <c r="T63" s="54">
        <f t="shared" si="4"/>
        <v>1735</v>
      </c>
    </row>
    <row r="64" spans="1:22" x14ac:dyDescent="0.2">
      <c r="A64" s="49" t="s">
        <v>160</v>
      </c>
      <c r="B64" s="49" t="s">
        <v>16</v>
      </c>
      <c r="C64" s="49" t="s">
        <v>161</v>
      </c>
      <c r="D64" s="49" t="s">
        <v>142</v>
      </c>
      <c r="E64" s="47" t="s">
        <v>166</v>
      </c>
      <c r="F64" s="47">
        <v>2800</v>
      </c>
      <c r="G64" s="49" t="s">
        <v>33</v>
      </c>
      <c r="H64" s="49" t="s">
        <v>17</v>
      </c>
      <c r="I64" s="49" t="s">
        <v>16</v>
      </c>
      <c r="J64" s="49" t="s">
        <v>137</v>
      </c>
      <c r="K64" s="49">
        <v>74</v>
      </c>
      <c r="L64" s="49" t="s">
        <v>19</v>
      </c>
      <c r="M64" s="49" t="s">
        <v>113</v>
      </c>
      <c r="N64" s="49" t="s">
        <v>164</v>
      </c>
      <c r="O64" s="49" t="s">
        <v>29</v>
      </c>
      <c r="P64" s="47" t="s">
        <v>14</v>
      </c>
      <c r="Q64" s="54">
        <f>ROUND(Q62*0.1681,0)</f>
        <v>11008</v>
      </c>
      <c r="T64" s="54">
        <f t="shared" si="4"/>
        <v>11008</v>
      </c>
    </row>
    <row r="65" spans="1:23" x14ac:dyDescent="0.2">
      <c r="A65" s="49" t="s">
        <v>160</v>
      </c>
      <c r="B65" s="49" t="s">
        <v>16</v>
      </c>
      <c r="C65" s="49" t="s">
        <v>161</v>
      </c>
      <c r="D65" s="49" t="s">
        <v>144</v>
      </c>
      <c r="E65" s="47" t="s">
        <v>167</v>
      </c>
      <c r="F65" s="47">
        <v>2800</v>
      </c>
      <c r="G65" s="49" t="s">
        <v>35</v>
      </c>
      <c r="H65" s="49" t="s">
        <v>17</v>
      </c>
      <c r="I65" s="49" t="s">
        <v>16</v>
      </c>
      <c r="J65" s="49" t="s">
        <v>137</v>
      </c>
      <c r="K65" s="49">
        <v>88</v>
      </c>
      <c r="L65" s="49" t="s">
        <v>19</v>
      </c>
      <c r="M65" s="49" t="s">
        <v>113</v>
      </c>
      <c r="N65" s="49" t="s">
        <v>164</v>
      </c>
      <c r="O65" s="49" t="s">
        <v>29</v>
      </c>
      <c r="P65" s="47" t="s">
        <v>14</v>
      </c>
      <c r="Q65" s="54">
        <v>11340</v>
      </c>
      <c r="T65" s="70">
        <v>1</v>
      </c>
    </row>
    <row r="66" spans="1:23" ht="13.5" thickBot="1" x14ac:dyDescent="0.25">
      <c r="V66" s="69">
        <f>SUM(T62:T65)</f>
        <v>78231</v>
      </c>
    </row>
    <row r="67" spans="1:23" ht="21.75" thickBot="1" x14ac:dyDescent="0.25">
      <c r="T67" s="74">
        <f>SUM(T2:T65)</f>
        <v>968779</v>
      </c>
      <c r="V67" s="73">
        <f>SUM(V2:V66)</f>
        <v>968779</v>
      </c>
      <c r="W67" s="72">
        <v>968779</v>
      </c>
    </row>
    <row r="70" spans="1:23" x14ac:dyDescent="0.2">
      <c r="A70" s="58" t="s">
        <v>15</v>
      </c>
      <c r="B70" s="58" t="s">
        <v>16</v>
      </c>
      <c r="C70" s="58" t="s">
        <v>68</v>
      </c>
      <c r="D70" s="58" t="s">
        <v>39</v>
      </c>
      <c r="E70" s="59" t="s">
        <v>181</v>
      </c>
      <c r="F70" s="59">
        <v>2210</v>
      </c>
      <c r="G70" s="58">
        <v>191</v>
      </c>
      <c r="H70" s="58" t="s">
        <v>17</v>
      </c>
      <c r="I70" s="58" t="s">
        <v>16</v>
      </c>
      <c r="J70" s="58" t="s">
        <v>78</v>
      </c>
      <c r="K70" s="58" t="s">
        <v>40</v>
      </c>
      <c r="L70" s="58" t="s">
        <v>41</v>
      </c>
      <c r="M70" s="58" t="s">
        <v>20</v>
      </c>
      <c r="N70" s="75" t="s">
        <v>177</v>
      </c>
      <c r="O70" s="58" t="s">
        <v>29</v>
      </c>
      <c r="P70" s="59" t="s">
        <v>168</v>
      </c>
      <c r="Q70" s="60">
        <v>97849</v>
      </c>
      <c r="T70" s="70">
        <f>ROUND(Q70 * (6/12),0) - 1</f>
        <v>48924</v>
      </c>
    </row>
    <row r="71" spans="1:23" x14ac:dyDescent="0.2">
      <c r="A71" s="58" t="s">
        <v>15</v>
      </c>
      <c r="B71" s="58" t="s">
        <v>16</v>
      </c>
      <c r="C71" s="58" t="s">
        <v>68</v>
      </c>
      <c r="D71" s="58" t="s">
        <v>42</v>
      </c>
      <c r="E71" s="59" t="s">
        <v>182</v>
      </c>
      <c r="F71" s="59">
        <v>2210</v>
      </c>
      <c r="G71" s="58" t="s">
        <v>31</v>
      </c>
      <c r="H71" s="58" t="s">
        <v>17</v>
      </c>
      <c r="I71" s="58" t="s">
        <v>16</v>
      </c>
      <c r="J71" s="58" t="s">
        <v>78</v>
      </c>
      <c r="K71" s="58">
        <v>89</v>
      </c>
      <c r="L71" s="58" t="s">
        <v>41</v>
      </c>
      <c r="M71" s="58" t="s">
        <v>20</v>
      </c>
      <c r="N71" s="75" t="s">
        <v>177</v>
      </c>
      <c r="O71" s="58" t="s">
        <v>29</v>
      </c>
      <c r="P71" s="59" t="s">
        <v>168</v>
      </c>
      <c r="Q71" s="60">
        <f>ROUND(Q70*0.0265,0)</f>
        <v>2593</v>
      </c>
      <c r="T71" s="54">
        <f t="shared" ref="T71:T103" si="5">ROUND(Q71 * (6/12),0)</f>
        <v>1297</v>
      </c>
    </row>
    <row r="72" spans="1:23" x14ac:dyDescent="0.2">
      <c r="A72" s="58" t="s">
        <v>15</v>
      </c>
      <c r="B72" s="58" t="s">
        <v>16</v>
      </c>
      <c r="C72" s="58" t="s">
        <v>68</v>
      </c>
      <c r="D72" s="58" t="s">
        <v>43</v>
      </c>
      <c r="E72" s="59" t="s">
        <v>183</v>
      </c>
      <c r="F72" s="59">
        <v>2210</v>
      </c>
      <c r="G72" s="58" t="s">
        <v>33</v>
      </c>
      <c r="H72" s="58" t="s">
        <v>17</v>
      </c>
      <c r="I72" s="58" t="s">
        <v>16</v>
      </c>
      <c r="J72" s="58" t="s">
        <v>78</v>
      </c>
      <c r="K72" s="58">
        <v>74</v>
      </c>
      <c r="L72" s="58" t="s">
        <v>41</v>
      </c>
      <c r="M72" s="58" t="s">
        <v>20</v>
      </c>
      <c r="N72" s="75" t="s">
        <v>177</v>
      </c>
      <c r="O72" s="58" t="s">
        <v>29</v>
      </c>
      <c r="P72" s="59" t="s">
        <v>168</v>
      </c>
      <c r="Q72" s="60">
        <f>ROUND(Q70*0.1681,0)</f>
        <v>16448</v>
      </c>
      <c r="T72" s="54">
        <f t="shared" si="5"/>
        <v>8224</v>
      </c>
    </row>
    <row r="73" spans="1:23" x14ac:dyDescent="0.2">
      <c r="A73" s="58" t="s">
        <v>15</v>
      </c>
      <c r="B73" s="58" t="s">
        <v>16</v>
      </c>
      <c r="C73" s="58" t="s">
        <v>68</v>
      </c>
      <c r="D73" s="58" t="s">
        <v>79</v>
      </c>
      <c r="E73" s="59" t="s">
        <v>184</v>
      </c>
      <c r="F73" s="59">
        <v>2210</v>
      </c>
      <c r="G73" s="58" t="s">
        <v>35</v>
      </c>
      <c r="H73" s="58" t="s">
        <v>17</v>
      </c>
      <c r="I73" s="58" t="s">
        <v>16</v>
      </c>
      <c r="J73" s="58" t="s">
        <v>78</v>
      </c>
      <c r="K73" s="58">
        <v>87</v>
      </c>
      <c r="L73" s="58" t="s">
        <v>41</v>
      </c>
      <c r="M73" s="58" t="s">
        <v>20</v>
      </c>
      <c r="N73" s="75" t="s">
        <v>177</v>
      </c>
      <c r="O73" s="58" t="s">
        <v>29</v>
      </c>
      <c r="P73" s="59" t="s">
        <v>168</v>
      </c>
      <c r="Q73" s="60">
        <v>11340</v>
      </c>
      <c r="T73" s="54">
        <f t="shared" si="5"/>
        <v>5670</v>
      </c>
    </row>
    <row r="74" spans="1:23" s="77" customFormat="1" x14ac:dyDescent="0.2">
      <c r="A74" s="76"/>
      <c r="B74" s="76"/>
      <c r="C74" s="76"/>
      <c r="D74" s="76"/>
      <c r="G74" s="76"/>
      <c r="H74" s="76"/>
      <c r="I74" s="76"/>
      <c r="J74" s="76"/>
      <c r="K74" s="76"/>
      <c r="L74" s="76"/>
      <c r="M74" s="76"/>
      <c r="N74" s="76"/>
      <c r="O74" s="76"/>
      <c r="Q74" s="78"/>
      <c r="R74" s="78"/>
      <c r="S74" s="78"/>
      <c r="T74" s="54"/>
    </row>
    <row r="75" spans="1:23" x14ac:dyDescent="0.2">
      <c r="A75" s="58" t="s">
        <v>15</v>
      </c>
      <c r="B75" s="58" t="s">
        <v>16</v>
      </c>
      <c r="C75" s="58" t="s">
        <v>68</v>
      </c>
      <c r="D75" s="58" t="s">
        <v>39</v>
      </c>
      <c r="E75" s="59" t="s">
        <v>185</v>
      </c>
      <c r="F75" s="59">
        <v>2210</v>
      </c>
      <c r="G75" s="58">
        <v>191</v>
      </c>
      <c r="H75" s="58" t="s">
        <v>17</v>
      </c>
      <c r="I75" s="58" t="s">
        <v>16</v>
      </c>
      <c r="J75" s="58" t="s">
        <v>78</v>
      </c>
      <c r="K75" s="58" t="s">
        <v>40</v>
      </c>
      <c r="L75" s="58" t="s">
        <v>41</v>
      </c>
      <c r="M75" s="58" t="s">
        <v>20</v>
      </c>
      <c r="N75" s="75" t="s">
        <v>178</v>
      </c>
      <c r="O75" s="58" t="s">
        <v>29</v>
      </c>
      <c r="P75" s="59" t="s">
        <v>168</v>
      </c>
      <c r="Q75" s="60">
        <v>97849</v>
      </c>
      <c r="T75" s="70">
        <f>ROUND(Q75 * (6/12),0) - 1</f>
        <v>48924</v>
      </c>
    </row>
    <row r="76" spans="1:23" x14ac:dyDescent="0.2">
      <c r="A76" s="58" t="s">
        <v>15</v>
      </c>
      <c r="B76" s="58" t="s">
        <v>16</v>
      </c>
      <c r="C76" s="58" t="s">
        <v>68</v>
      </c>
      <c r="D76" s="58" t="s">
        <v>42</v>
      </c>
      <c r="E76" s="59" t="s">
        <v>186</v>
      </c>
      <c r="F76" s="59">
        <v>2210</v>
      </c>
      <c r="G76" s="58" t="s">
        <v>31</v>
      </c>
      <c r="H76" s="58" t="s">
        <v>17</v>
      </c>
      <c r="I76" s="58" t="s">
        <v>16</v>
      </c>
      <c r="J76" s="58" t="s">
        <v>78</v>
      </c>
      <c r="K76" s="58">
        <v>89</v>
      </c>
      <c r="L76" s="58" t="s">
        <v>41</v>
      </c>
      <c r="M76" s="58" t="s">
        <v>20</v>
      </c>
      <c r="N76" s="75" t="s">
        <v>178</v>
      </c>
      <c r="O76" s="58" t="s">
        <v>29</v>
      </c>
      <c r="P76" s="59" t="s">
        <v>168</v>
      </c>
      <c r="Q76" s="60">
        <f>ROUND(Q75*0.0265,0)</f>
        <v>2593</v>
      </c>
      <c r="T76" s="54">
        <f t="shared" si="5"/>
        <v>1297</v>
      </c>
    </row>
    <row r="77" spans="1:23" x14ac:dyDescent="0.2">
      <c r="A77" s="58" t="s">
        <v>15</v>
      </c>
      <c r="B77" s="58" t="s">
        <v>16</v>
      </c>
      <c r="C77" s="58" t="s">
        <v>68</v>
      </c>
      <c r="D77" s="58" t="s">
        <v>43</v>
      </c>
      <c r="E77" s="59" t="s">
        <v>187</v>
      </c>
      <c r="F77" s="59">
        <v>2210</v>
      </c>
      <c r="G77" s="58" t="s">
        <v>33</v>
      </c>
      <c r="H77" s="58" t="s">
        <v>17</v>
      </c>
      <c r="I77" s="58" t="s">
        <v>16</v>
      </c>
      <c r="J77" s="58" t="s">
        <v>78</v>
      </c>
      <c r="K77" s="58">
        <v>74</v>
      </c>
      <c r="L77" s="58" t="s">
        <v>41</v>
      </c>
      <c r="M77" s="58" t="s">
        <v>20</v>
      </c>
      <c r="N77" s="75" t="s">
        <v>178</v>
      </c>
      <c r="O77" s="58" t="s">
        <v>29</v>
      </c>
      <c r="P77" s="59" t="s">
        <v>168</v>
      </c>
      <c r="Q77" s="60">
        <f>ROUND(Q75*0.1681,0)</f>
        <v>16448</v>
      </c>
      <c r="T77" s="54">
        <f t="shared" si="5"/>
        <v>8224</v>
      </c>
    </row>
    <row r="78" spans="1:23" x14ac:dyDescent="0.2">
      <c r="A78" s="58" t="s">
        <v>15</v>
      </c>
      <c r="B78" s="58" t="s">
        <v>16</v>
      </c>
      <c r="C78" s="58" t="s">
        <v>68</v>
      </c>
      <c r="D78" s="58" t="s">
        <v>79</v>
      </c>
      <c r="E78" s="59" t="s">
        <v>188</v>
      </c>
      <c r="F78" s="59">
        <v>2210</v>
      </c>
      <c r="G78" s="58" t="s">
        <v>35</v>
      </c>
      <c r="H78" s="58" t="s">
        <v>17</v>
      </c>
      <c r="I78" s="58" t="s">
        <v>16</v>
      </c>
      <c r="J78" s="58" t="s">
        <v>78</v>
      </c>
      <c r="K78" s="58">
        <v>87</v>
      </c>
      <c r="L78" s="58" t="s">
        <v>41</v>
      </c>
      <c r="M78" s="58" t="s">
        <v>20</v>
      </c>
      <c r="N78" s="75" t="s">
        <v>178</v>
      </c>
      <c r="O78" s="58" t="s">
        <v>29</v>
      </c>
      <c r="P78" s="59" t="s">
        <v>168</v>
      </c>
      <c r="Q78" s="60">
        <v>11340</v>
      </c>
      <c r="T78" s="54">
        <f t="shared" si="5"/>
        <v>5670</v>
      </c>
    </row>
    <row r="79" spans="1:23" s="77" customFormat="1" x14ac:dyDescent="0.2">
      <c r="A79" s="76"/>
      <c r="B79" s="76"/>
      <c r="C79" s="76"/>
      <c r="D79" s="76"/>
      <c r="G79" s="76"/>
      <c r="H79" s="76"/>
      <c r="I79" s="76"/>
      <c r="J79" s="76"/>
      <c r="K79" s="76"/>
      <c r="L79" s="76"/>
      <c r="M79" s="76"/>
      <c r="N79" s="76"/>
      <c r="O79" s="76"/>
      <c r="Q79" s="78"/>
      <c r="R79" s="78"/>
      <c r="S79" s="78"/>
      <c r="T79" s="54"/>
    </row>
    <row r="80" spans="1:23" x14ac:dyDescent="0.2">
      <c r="A80" s="58" t="s">
        <v>15</v>
      </c>
      <c r="B80" s="58" t="s">
        <v>16</v>
      </c>
      <c r="C80" s="58" t="s">
        <v>68</v>
      </c>
      <c r="D80" s="58" t="s">
        <v>39</v>
      </c>
      <c r="E80" s="59" t="s">
        <v>189</v>
      </c>
      <c r="F80" s="59">
        <v>2210</v>
      </c>
      <c r="G80" s="58">
        <v>191</v>
      </c>
      <c r="H80" s="58" t="s">
        <v>17</v>
      </c>
      <c r="I80" s="58" t="s">
        <v>16</v>
      </c>
      <c r="J80" s="58" t="s">
        <v>78</v>
      </c>
      <c r="K80" s="58" t="s">
        <v>40</v>
      </c>
      <c r="L80" s="58" t="s">
        <v>41</v>
      </c>
      <c r="M80" s="58" t="s">
        <v>20</v>
      </c>
      <c r="N80" s="75" t="s">
        <v>179</v>
      </c>
      <c r="O80" s="58" t="s">
        <v>29</v>
      </c>
      <c r="P80" s="59" t="s">
        <v>168</v>
      </c>
      <c r="Q80" s="60">
        <v>97849</v>
      </c>
      <c r="T80" s="70">
        <f>ROUND(Q80 * (6/12),0) - 1</f>
        <v>48924</v>
      </c>
    </row>
    <row r="81" spans="1:20" x14ac:dyDescent="0.2">
      <c r="A81" s="58" t="s">
        <v>15</v>
      </c>
      <c r="B81" s="58" t="s">
        <v>16</v>
      </c>
      <c r="C81" s="58" t="s">
        <v>68</v>
      </c>
      <c r="D81" s="58" t="s">
        <v>42</v>
      </c>
      <c r="E81" s="59" t="s">
        <v>190</v>
      </c>
      <c r="F81" s="59">
        <v>2210</v>
      </c>
      <c r="G81" s="58" t="s">
        <v>31</v>
      </c>
      <c r="H81" s="58" t="s">
        <v>17</v>
      </c>
      <c r="I81" s="58" t="s">
        <v>16</v>
      </c>
      <c r="J81" s="58" t="s">
        <v>78</v>
      </c>
      <c r="K81" s="58">
        <v>89</v>
      </c>
      <c r="L81" s="58" t="s">
        <v>41</v>
      </c>
      <c r="M81" s="58" t="s">
        <v>20</v>
      </c>
      <c r="N81" s="75" t="s">
        <v>179</v>
      </c>
      <c r="O81" s="58" t="s">
        <v>29</v>
      </c>
      <c r="P81" s="59" t="s">
        <v>168</v>
      </c>
      <c r="Q81" s="60">
        <f>ROUND(Q80*0.0265,0)</f>
        <v>2593</v>
      </c>
      <c r="T81" s="54">
        <f t="shared" si="5"/>
        <v>1297</v>
      </c>
    </row>
    <row r="82" spans="1:20" x14ac:dyDescent="0.2">
      <c r="A82" s="58" t="s">
        <v>15</v>
      </c>
      <c r="B82" s="58" t="s">
        <v>16</v>
      </c>
      <c r="C82" s="58" t="s">
        <v>68</v>
      </c>
      <c r="D82" s="58" t="s">
        <v>43</v>
      </c>
      <c r="E82" s="59" t="s">
        <v>191</v>
      </c>
      <c r="F82" s="59">
        <v>2210</v>
      </c>
      <c r="G82" s="58" t="s">
        <v>33</v>
      </c>
      <c r="H82" s="58" t="s">
        <v>17</v>
      </c>
      <c r="I82" s="58" t="s">
        <v>16</v>
      </c>
      <c r="J82" s="58" t="s">
        <v>78</v>
      </c>
      <c r="K82" s="58">
        <v>74</v>
      </c>
      <c r="L82" s="58" t="s">
        <v>41</v>
      </c>
      <c r="M82" s="58" t="s">
        <v>20</v>
      </c>
      <c r="N82" s="75" t="s">
        <v>179</v>
      </c>
      <c r="O82" s="58" t="s">
        <v>29</v>
      </c>
      <c r="P82" s="59" t="s">
        <v>168</v>
      </c>
      <c r="Q82" s="60">
        <f>ROUND(Q80*0.1681,0)</f>
        <v>16448</v>
      </c>
      <c r="T82" s="54">
        <f t="shared" si="5"/>
        <v>8224</v>
      </c>
    </row>
    <row r="83" spans="1:20" x14ac:dyDescent="0.2">
      <c r="A83" s="58" t="s">
        <v>15</v>
      </c>
      <c r="B83" s="58" t="s">
        <v>16</v>
      </c>
      <c r="C83" s="58" t="s">
        <v>68</v>
      </c>
      <c r="D83" s="58" t="s">
        <v>79</v>
      </c>
      <c r="E83" s="59" t="s">
        <v>192</v>
      </c>
      <c r="F83" s="59">
        <v>2210</v>
      </c>
      <c r="G83" s="58" t="s">
        <v>35</v>
      </c>
      <c r="H83" s="58" t="s">
        <v>17</v>
      </c>
      <c r="I83" s="58" t="s">
        <v>16</v>
      </c>
      <c r="J83" s="58" t="s">
        <v>78</v>
      </c>
      <c r="K83" s="58">
        <v>87</v>
      </c>
      <c r="L83" s="58" t="s">
        <v>41</v>
      </c>
      <c r="M83" s="58" t="s">
        <v>20</v>
      </c>
      <c r="N83" s="75" t="s">
        <v>179</v>
      </c>
      <c r="O83" s="58" t="s">
        <v>29</v>
      </c>
      <c r="P83" s="59" t="s">
        <v>168</v>
      </c>
      <c r="Q83" s="60">
        <v>11340</v>
      </c>
      <c r="T83" s="54">
        <f t="shared" si="5"/>
        <v>5670</v>
      </c>
    </row>
    <row r="84" spans="1:20" s="77" customFormat="1" x14ac:dyDescent="0.2">
      <c r="A84" s="76"/>
      <c r="B84" s="76"/>
      <c r="C84" s="76"/>
      <c r="D84" s="76"/>
      <c r="G84" s="76"/>
      <c r="H84" s="76"/>
      <c r="I84" s="76"/>
      <c r="J84" s="76"/>
      <c r="K84" s="76"/>
      <c r="L84" s="76"/>
      <c r="M84" s="76"/>
      <c r="N84" s="76"/>
      <c r="O84" s="76"/>
      <c r="Q84" s="78"/>
      <c r="R84" s="78"/>
      <c r="S84" s="78"/>
      <c r="T84" s="54"/>
    </row>
    <row r="85" spans="1:20" x14ac:dyDescent="0.2">
      <c r="A85" s="58" t="s">
        <v>15</v>
      </c>
      <c r="B85" s="58" t="s">
        <v>16</v>
      </c>
      <c r="C85" s="58" t="s">
        <v>68</v>
      </c>
      <c r="D85" s="58" t="s">
        <v>39</v>
      </c>
      <c r="E85" s="59" t="s">
        <v>193</v>
      </c>
      <c r="F85" s="59">
        <v>2210</v>
      </c>
      <c r="G85" s="58">
        <v>191</v>
      </c>
      <c r="H85" s="58" t="s">
        <v>17</v>
      </c>
      <c r="I85" s="58" t="s">
        <v>16</v>
      </c>
      <c r="J85" s="58" t="s">
        <v>78</v>
      </c>
      <c r="K85" s="58" t="s">
        <v>40</v>
      </c>
      <c r="L85" s="58" t="s">
        <v>41</v>
      </c>
      <c r="M85" s="58" t="s">
        <v>20</v>
      </c>
      <c r="N85" s="75" t="s">
        <v>180</v>
      </c>
      <c r="O85" s="58" t="s">
        <v>29</v>
      </c>
      <c r="P85" s="59" t="s">
        <v>168</v>
      </c>
      <c r="Q85" s="60">
        <v>97849</v>
      </c>
      <c r="T85" s="70">
        <f>ROUND(Q85 * (6/12),0) - 1</f>
        <v>48924</v>
      </c>
    </row>
    <row r="86" spans="1:20" x14ac:dyDescent="0.2">
      <c r="A86" s="58" t="s">
        <v>15</v>
      </c>
      <c r="B86" s="58" t="s">
        <v>16</v>
      </c>
      <c r="C86" s="58" t="s">
        <v>68</v>
      </c>
      <c r="D86" s="58" t="s">
        <v>42</v>
      </c>
      <c r="E86" s="59" t="s">
        <v>194</v>
      </c>
      <c r="F86" s="59">
        <v>2210</v>
      </c>
      <c r="G86" s="58" t="s">
        <v>31</v>
      </c>
      <c r="H86" s="58" t="s">
        <v>17</v>
      </c>
      <c r="I86" s="58" t="s">
        <v>16</v>
      </c>
      <c r="J86" s="58" t="s">
        <v>78</v>
      </c>
      <c r="K86" s="58">
        <v>89</v>
      </c>
      <c r="L86" s="58" t="s">
        <v>41</v>
      </c>
      <c r="M86" s="58" t="s">
        <v>20</v>
      </c>
      <c r="N86" s="75" t="s">
        <v>180</v>
      </c>
      <c r="O86" s="58" t="s">
        <v>29</v>
      </c>
      <c r="P86" s="59" t="s">
        <v>168</v>
      </c>
      <c r="Q86" s="60">
        <f>ROUND(Q85*0.0265,0)</f>
        <v>2593</v>
      </c>
      <c r="T86" s="54">
        <f t="shared" si="5"/>
        <v>1297</v>
      </c>
    </row>
    <row r="87" spans="1:20" x14ac:dyDescent="0.2">
      <c r="A87" s="58" t="s">
        <v>15</v>
      </c>
      <c r="B87" s="58" t="s">
        <v>16</v>
      </c>
      <c r="C87" s="58" t="s">
        <v>68</v>
      </c>
      <c r="D87" s="58" t="s">
        <v>43</v>
      </c>
      <c r="E87" s="59" t="s">
        <v>195</v>
      </c>
      <c r="F87" s="59">
        <v>2210</v>
      </c>
      <c r="G87" s="58" t="s">
        <v>33</v>
      </c>
      <c r="H87" s="58" t="s">
        <v>17</v>
      </c>
      <c r="I87" s="58" t="s">
        <v>16</v>
      </c>
      <c r="J87" s="58" t="s">
        <v>78</v>
      </c>
      <c r="K87" s="58">
        <v>74</v>
      </c>
      <c r="L87" s="58" t="s">
        <v>41</v>
      </c>
      <c r="M87" s="58" t="s">
        <v>20</v>
      </c>
      <c r="N87" s="75" t="s">
        <v>180</v>
      </c>
      <c r="O87" s="58" t="s">
        <v>29</v>
      </c>
      <c r="P87" s="59" t="s">
        <v>168</v>
      </c>
      <c r="Q87" s="60">
        <f>ROUND(Q85*0.1681,0)</f>
        <v>16448</v>
      </c>
      <c r="T87" s="54">
        <f t="shared" si="5"/>
        <v>8224</v>
      </c>
    </row>
    <row r="88" spans="1:20" x14ac:dyDescent="0.2">
      <c r="A88" s="58" t="s">
        <v>15</v>
      </c>
      <c r="B88" s="58" t="s">
        <v>16</v>
      </c>
      <c r="C88" s="58" t="s">
        <v>68</v>
      </c>
      <c r="D88" s="58" t="s">
        <v>79</v>
      </c>
      <c r="E88" s="59" t="s">
        <v>196</v>
      </c>
      <c r="F88" s="59">
        <v>2210</v>
      </c>
      <c r="G88" s="58" t="s">
        <v>35</v>
      </c>
      <c r="H88" s="58" t="s">
        <v>17</v>
      </c>
      <c r="I88" s="58" t="s">
        <v>16</v>
      </c>
      <c r="J88" s="58" t="s">
        <v>78</v>
      </c>
      <c r="K88" s="58">
        <v>87</v>
      </c>
      <c r="L88" s="58" t="s">
        <v>41</v>
      </c>
      <c r="M88" s="58" t="s">
        <v>20</v>
      </c>
      <c r="N88" s="75" t="s">
        <v>180</v>
      </c>
      <c r="O88" s="58" t="s">
        <v>29</v>
      </c>
      <c r="P88" s="59" t="s">
        <v>168</v>
      </c>
      <c r="Q88" s="60">
        <v>11340</v>
      </c>
      <c r="T88" s="54">
        <f t="shared" si="5"/>
        <v>5670</v>
      </c>
    </row>
    <row r="89" spans="1:20" s="77" customFormat="1" x14ac:dyDescent="0.2">
      <c r="A89" s="76"/>
      <c r="B89" s="76"/>
      <c r="C89" s="76"/>
      <c r="D89" s="76"/>
      <c r="G89" s="76"/>
      <c r="H89" s="76"/>
      <c r="I89" s="76"/>
      <c r="J89" s="76"/>
      <c r="K89" s="76"/>
      <c r="L89" s="76"/>
      <c r="M89" s="76"/>
      <c r="N89" s="76"/>
      <c r="O89" s="76"/>
      <c r="Q89" s="78"/>
      <c r="R89" s="78"/>
      <c r="S89" s="78"/>
      <c r="T89" s="54"/>
    </row>
    <row r="90" spans="1:20" x14ac:dyDescent="0.2">
      <c r="A90" s="58" t="s">
        <v>15</v>
      </c>
      <c r="B90" s="58" t="s">
        <v>16</v>
      </c>
      <c r="C90" s="58" t="s">
        <v>68</v>
      </c>
      <c r="D90" s="58" t="s">
        <v>39</v>
      </c>
      <c r="E90" s="59" t="s">
        <v>172</v>
      </c>
      <c r="F90" s="59">
        <v>2210</v>
      </c>
      <c r="G90" s="58">
        <v>191</v>
      </c>
      <c r="H90" s="58" t="s">
        <v>17</v>
      </c>
      <c r="I90" s="58" t="s">
        <v>16</v>
      </c>
      <c r="J90" s="58" t="s">
        <v>78</v>
      </c>
      <c r="K90" s="58" t="s">
        <v>40</v>
      </c>
      <c r="L90" s="58" t="s">
        <v>41</v>
      </c>
      <c r="M90" s="58" t="s">
        <v>20</v>
      </c>
      <c r="N90" s="75" t="s">
        <v>176</v>
      </c>
      <c r="O90" s="58" t="s">
        <v>29</v>
      </c>
      <c r="P90" s="59" t="s">
        <v>168</v>
      </c>
      <c r="Q90" s="60">
        <v>97849</v>
      </c>
      <c r="T90" s="70">
        <f>ROUND(Q90 * (6/12),0) - 1</f>
        <v>48924</v>
      </c>
    </row>
    <row r="91" spans="1:20" x14ac:dyDescent="0.2">
      <c r="A91" s="58" t="s">
        <v>15</v>
      </c>
      <c r="B91" s="58" t="s">
        <v>16</v>
      </c>
      <c r="C91" s="58" t="s">
        <v>68</v>
      </c>
      <c r="D91" s="58" t="s">
        <v>42</v>
      </c>
      <c r="E91" s="59" t="s">
        <v>173</v>
      </c>
      <c r="F91" s="59">
        <v>2210</v>
      </c>
      <c r="G91" s="58" t="s">
        <v>31</v>
      </c>
      <c r="H91" s="58" t="s">
        <v>17</v>
      </c>
      <c r="I91" s="58" t="s">
        <v>16</v>
      </c>
      <c r="J91" s="58" t="s">
        <v>78</v>
      </c>
      <c r="K91" s="58">
        <v>89</v>
      </c>
      <c r="L91" s="58" t="s">
        <v>41</v>
      </c>
      <c r="M91" s="58" t="s">
        <v>20</v>
      </c>
      <c r="N91" s="75" t="s">
        <v>176</v>
      </c>
      <c r="O91" s="58" t="s">
        <v>29</v>
      </c>
      <c r="P91" s="59" t="s">
        <v>168</v>
      </c>
      <c r="Q91" s="60">
        <f>ROUND(Q90*0.0265,0)</f>
        <v>2593</v>
      </c>
      <c r="T91" s="54">
        <f t="shared" si="5"/>
        <v>1297</v>
      </c>
    </row>
    <row r="92" spans="1:20" x14ac:dyDescent="0.2">
      <c r="A92" s="58" t="s">
        <v>15</v>
      </c>
      <c r="B92" s="58" t="s">
        <v>16</v>
      </c>
      <c r="C92" s="58" t="s">
        <v>68</v>
      </c>
      <c r="D92" s="58" t="s">
        <v>43</v>
      </c>
      <c r="E92" s="59" t="s">
        <v>174</v>
      </c>
      <c r="F92" s="59">
        <v>2210</v>
      </c>
      <c r="G92" s="58" t="s">
        <v>33</v>
      </c>
      <c r="H92" s="58" t="s">
        <v>17</v>
      </c>
      <c r="I92" s="58" t="s">
        <v>16</v>
      </c>
      <c r="J92" s="58" t="s">
        <v>78</v>
      </c>
      <c r="K92" s="58">
        <v>74</v>
      </c>
      <c r="L92" s="58" t="s">
        <v>41</v>
      </c>
      <c r="M92" s="58" t="s">
        <v>20</v>
      </c>
      <c r="N92" s="75" t="s">
        <v>176</v>
      </c>
      <c r="O92" s="58" t="s">
        <v>29</v>
      </c>
      <c r="P92" s="59" t="s">
        <v>168</v>
      </c>
      <c r="Q92" s="60">
        <f>ROUND(Q90*0.1681,0)</f>
        <v>16448</v>
      </c>
      <c r="T92" s="54">
        <f t="shared" si="5"/>
        <v>8224</v>
      </c>
    </row>
    <row r="93" spans="1:20" x14ac:dyDescent="0.2">
      <c r="A93" s="58" t="s">
        <v>15</v>
      </c>
      <c r="B93" s="58" t="s">
        <v>16</v>
      </c>
      <c r="C93" s="58" t="s">
        <v>68</v>
      </c>
      <c r="D93" s="58" t="s">
        <v>79</v>
      </c>
      <c r="E93" s="59" t="s">
        <v>175</v>
      </c>
      <c r="F93" s="59">
        <v>2210</v>
      </c>
      <c r="G93" s="58" t="s">
        <v>35</v>
      </c>
      <c r="H93" s="58" t="s">
        <v>17</v>
      </c>
      <c r="I93" s="58" t="s">
        <v>16</v>
      </c>
      <c r="J93" s="58" t="s">
        <v>78</v>
      </c>
      <c r="K93" s="58">
        <v>87</v>
      </c>
      <c r="L93" s="58" t="s">
        <v>41</v>
      </c>
      <c r="M93" s="58" t="s">
        <v>20</v>
      </c>
      <c r="N93" s="75" t="s">
        <v>176</v>
      </c>
      <c r="O93" s="58" t="s">
        <v>29</v>
      </c>
      <c r="P93" s="59" t="s">
        <v>168</v>
      </c>
      <c r="Q93" s="60">
        <v>11340</v>
      </c>
      <c r="T93" s="54">
        <f t="shared" si="5"/>
        <v>5670</v>
      </c>
    </row>
    <row r="94" spans="1:20" s="77" customFormat="1" x14ac:dyDescent="0.2">
      <c r="A94" s="76"/>
      <c r="B94" s="76"/>
      <c r="C94" s="76"/>
      <c r="D94" s="76"/>
      <c r="G94" s="76"/>
      <c r="H94" s="76"/>
      <c r="I94" s="76"/>
      <c r="J94" s="76"/>
      <c r="K94" s="76"/>
      <c r="L94" s="76"/>
      <c r="M94" s="76"/>
      <c r="N94" s="76"/>
      <c r="O94" s="76"/>
      <c r="Q94" s="78"/>
      <c r="R94" s="78"/>
      <c r="S94" s="78"/>
      <c r="T94" s="54"/>
    </row>
    <row r="95" spans="1:20" x14ac:dyDescent="0.2">
      <c r="A95" s="58" t="s">
        <v>15</v>
      </c>
      <c r="B95" s="58" t="s">
        <v>16</v>
      </c>
      <c r="C95" s="58" t="s">
        <v>68</v>
      </c>
      <c r="D95" s="58" t="s">
        <v>39</v>
      </c>
      <c r="E95" s="59" t="s">
        <v>102</v>
      </c>
      <c r="F95" s="59">
        <v>2210</v>
      </c>
      <c r="G95" s="58">
        <v>191</v>
      </c>
      <c r="H95" s="58" t="s">
        <v>17</v>
      </c>
      <c r="I95" s="58" t="s">
        <v>16</v>
      </c>
      <c r="J95" s="58" t="s">
        <v>78</v>
      </c>
      <c r="K95" s="58" t="s">
        <v>40</v>
      </c>
      <c r="L95" s="58" t="s">
        <v>41</v>
      </c>
      <c r="M95" s="58" t="s">
        <v>20</v>
      </c>
      <c r="N95" s="58" t="s">
        <v>59</v>
      </c>
      <c r="O95" s="58" t="s">
        <v>29</v>
      </c>
      <c r="P95" s="59" t="s">
        <v>168</v>
      </c>
      <c r="Q95" s="60">
        <v>97849</v>
      </c>
      <c r="T95" s="70">
        <f>ROUND(Q95 * (6/12),0) - 1</f>
        <v>48924</v>
      </c>
    </row>
    <row r="96" spans="1:20" x14ac:dyDescent="0.2">
      <c r="A96" s="58" t="s">
        <v>15</v>
      </c>
      <c r="B96" s="58" t="s">
        <v>16</v>
      </c>
      <c r="C96" s="58" t="s">
        <v>68</v>
      </c>
      <c r="D96" s="58" t="s">
        <v>42</v>
      </c>
      <c r="E96" s="59" t="s">
        <v>103</v>
      </c>
      <c r="F96" s="59">
        <v>2210</v>
      </c>
      <c r="G96" s="58" t="s">
        <v>31</v>
      </c>
      <c r="H96" s="58" t="s">
        <v>17</v>
      </c>
      <c r="I96" s="58" t="s">
        <v>16</v>
      </c>
      <c r="J96" s="58" t="s">
        <v>78</v>
      </c>
      <c r="K96" s="58">
        <v>89</v>
      </c>
      <c r="L96" s="58" t="s">
        <v>41</v>
      </c>
      <c r="M96" s="58" t="s">
        <v>20</v>
      </c>
      <c r="N96" s="58" t="s">
        <v>59</v>
      </c>
      <c r="O96" s="58" t="s">
        <v>29</v>
      </c>
      <c r="P96" s="59" t="s">
        <v>168</v>
      </c>
      <c r="Q96" s="60">
        <f>ROUND(Q95*0.0265,0)</f>
        <v>2593</v>
      </c>
      <c r="T96" s="54">
        <f t="shared" si="5"/>
        <v>1297</v>
      </c>
    </row>
    <row r="97" spans="1:23" x14ac:dyDescent="0.2">
      <c r="A97" s="58" t="s">
        <v>15</v>
      </c>
      <c r="B97" s="58" t="s">
        <v>16</v>
      </c>
      <c r="C97" s="58" t="s">
        <v>68</v>
      </c>
      <c r="D97" s="58" t="s">
        <v>43</v>
      </c>
      <c r="E97" s="59" t="s">
        <v>104</v>
      </c>
      <c r="F97" s="59">
        <v>2210</v>
      </c>
      <c r="G97" s="58" t="s">
        <v>33</v>
      </c>
      <c r="H97" s="58" t="s">
        <v>17</v>
      </c>
      <c r="I97" s="58" t="s">
        <v>16</v>
      </c>
      <c r="J97" s="58" t="s">
        <v>78</v>
      </c>
      <c r="K97" s="58">
        <v>74</v>
      </c>
      <c r="L97" s="58" t="s">
        <v>41</v>
      </c>
      <c r="M97" s="58" t="s">
        <v>20</v>
      </c>
      <c r="N97" s="58" t="s">
        <v>59</v>
      </c>
      <c r="O97" s="58" t="s">
        <v>29</v>
      </c>
      <c r="P97" s="59" t="s">
        <v>168</v>
      </c>
      <c r="Q97" s="60">
        <f>ROUND(Q95*0.1681,0)</f>
        <v>16448</v>
      </c>
      <c r="T97" s="54">
        <f t="shared" si="5"/>
        <v>8224</v>
      </c>
    </row>
    <row r="98" spans="1:23" x14ac:dyDescent="0.2">
      <c r="A98" s="58" t="s">
        <v>15</v>
      </c>
      <c r="B98" s="58" t="s">
        <v>16</v>
      </c>
      <c r="C98" s="58" t="s">
        <v>68</v>
      </c>
      <c r="D98" s="58" t="s">
        <v>79</v>
      </c>
      <c r="E98" s="59" t="s">
        <v>105</v>
      </c>
      <c r="F98" s="59">
        <v>2210</v>
      </c>
      <c r="G98" s="58" t="s">
        <v>35</v>
      </c>
      <c r="H98" s="58" t="s">
        <v>17</v>
      </c>
      <c r="I98" s="58" t="s">
        <v>16</v>
      </c>
      <c r="J98" s="58" t="s">
        <v>78</v>
      </c>
      <c r="K98" s="58">
        <v>87</v>
      </c>
      <c r="L98" s="58" t="s">
        <v>41</v>
      </c>
      <c r="M98" s="58" t="s">
        <v>20</v>
      </c>
      <c r="N98" s="58" t="s">
        <v>59</v>
      </c>
      <c r="O98" s="58" t="s">
        <v>29</v>
      </c>
      <c r="P98" s="59" t="s">
        <v>168</v>
      </c>
      <c r="Q98" s="60">
        <v>11340</v>
      </c>
      <c r="T98" s="54">
        <f t="shared" si="5"/>
        <v>5670</v>
      </c>
    </row>
    <row r="99" spans="1:23" s="77" customFormat="1" x14ac:dyDescent="0.2">
      <c r="A99" s="76"/>
      <c r="B99" s="76"/>
      <c r="C99" s="76"/>
      <c r="D99" s="76"/>
      <c r="G99" s="76"/>
      <c r="H99" s="76"/>
      <c r="I99" s="76"/>
      <c r="J99" s="76"/>
      <c r="K99" s="76"/>
      <c r="L99" s="76"/>
      <c r="M99" s="76"/>
      <c r="N99" s="76"/>
      <c r="O99" s="76"/>
      <c r="Q99" s="78"/>
      <c r="R99" s="78"/>
      <c r="S99" s="78"/>
      <c r="T99" s="54"/>
    </row>
    <row r="100" spans="1:23" x14ac:dyDescent="0.2">
      <c r="A100" s="58" t="s">
        <v>15</v>
      </c>
      <c r="B100" s="58" t="s">
        <v>16</v>
      </c>
      <c r="C100" s="58" t="s">
        <v>68</v>
      </c>
      <c r="D100" s="58" t="s">
        <v>39</v>
      </c>
      <c r="E100" s="59" t="s">
        <v>94</v>
      </c>
      <c r="F100" s="59">
        <v>2210</v>
      </c>
      <c r="G100" s="58">
        <v>191</v>
      </c>
      <c r="H100" s="58" t="s">
        <v>17</v>
      </c>
      <c r="I100" s="58" t="s">
        <v>16</v>
      </c>
      <c r="J100" s="58" t="s">
        <v>78</v>
      </c>
      <c r="K100" s="58" t="s">
        <v>40</v>
      </c>
      <c r="L100" s="58" t="s">
        <v>41</v>
      </c>
      <c r="M100" s="58" t="s">
        <v>20</v>
      </c>
      <c r="N100" s="75" t="s">
        <v>80</v>
      </c>
      <c r="O100" s="58" t="s">
        <v>29</v>
      </c>
      <c r="P100" s="59" t="s">
        <v>168</v>
      </c>
      <c r="Q100" s="60">
        <v>97849</v>
      </c>
      <c r="T100" s="70">
        <f>ROUND(Q100 * (6/12),0) - 1</f>
        <v>48924</v>
      </c>
    </row>
    <row r="101" spans="1:23" x14ac:dyDescent="0.2">
      <c r="A101" s="58" t="s">
        <v>15</v>
      </c>
      <c r="B101" s="58" t="s">
        <v>16</v>
      </c>
      <c r="C101" s="58" t="s">
        <v>68</v>
      </c>
      <c r="D101" s="58" t="s">
        <v>42</v>
      </c>
      <c r="E101" s="59" t="s">
        <v>95</v>
      </c>
      <c r="F101" s="59">
        <v>2210</v>
      </c>
      <c r="G101" s="58" t="s">
        <v>31</v>
      </c>
      <c r="H101" s="58" t="s">
        <v>17</v>
      </c>
      <c r="I101" s="58" t="s">
        <v>16</v>
      </c>
      <c r="J101" s="58" t="s">
        <v>78</v>
      </c>
      <c r="K101" s="58">
        <v>89</v>
      </c>
      <c r="L101" s="58" t="s">
        <v>41</v>
      </c>
      <c r="M101" s="58" t="s">
        <v>20</v>
      </c>
      <c r="N101" s="75" t="s">
        <v>80</v>
      </c>
      <c r="O101" s="58" t="s">
        <v>29</v>
      </c>
      <c r="P101" s="59" t="s">
        <v>168</v>
      </c>
      <c r="Q101" s="60">
        <f>ROUND(Q100*0.0265,0)</f>
        <v>2593</v>
      </c>
      <c r="T101" s="54">
        <f t="shared" si="5"/>
        <v>1297</v>
      </c>
    </row>
    <row r="102" spans="1:23" x14ac:dyDescent="0.2">
      <c r="A102" s="58" t="s">
        <v>15</v>
      </c>
      <c r="B102" s="58" t="s">
        <v>16</v>
      </c>
      <c r="C102" s="58" t="s">
        <v>68</v>
      </c>
      <c r="D102" s="58" t="s">
        <v>43</v>
      </c>
      <c r="E102" s="59" t="s">
        <v>96</v>
      </c>
      <c r="F102" s="59">
        <v>2210</v>
      </c>
      <c r="G102" s="58" t="s">
        <v>33</v>
      </c>
      <c r="H102" s="58" t="s">
        <v>17</v>
      </c>
      <c r="I102" s="58" t="s">
        <v>16</v>
      </c>
      <c r="J102" s="58" t="s">
        <v>78</v>
      </c>
      <c r="K102" s="58">
        <v>74</v>
      </c>
      <c r="L102" s="58" t="s">
        <v>41</v>
      </c>
      <c r="M102" s="58" t="s">
        <v>20</v>
      </c>
      <c r="N102" s="75" t="s">
        <v>80</v>
      </c>
      <c r="O102" s="58" t="s">
        <v>29</v>
      </c>
      <c r="P102" s="59" t="s">
        <v>168</v>
      </c>
      <c r="Q102" s="60">
        <f>ROUND(Q100*0.1681,0)</f>
        <v>16448</v>
      </c>
      <c r="T102" s="54">
        <f t="shared" si="5"/>
        <v>8224</v>
      </c>
    </row>
    <row r="103" spans="1:23" x14ac:dyDescent="0.2">
      <c r="A103" s="58" t="s">
        <v>15</v>
      </c>
      <c r="B103" s="58" t="s">
        <v>16</v>
      </c>
      <c r="C103" s="58" t="s">
        <v>68</v>
      </c>
      <c r="D103" s="58" t="s">
        <v>79</v>
      </c>
      <c r="E103" s="59" t="s">
        <v>97</v>
      </c>
      <c r="F103" s="59">
        <v>2210</v>
      </c>
      <c r="G103" s="58" t="s">
        <v>35</v>
      </c>
      <c r="H103" s="58" t="s">
        <v>17</v>
      </c>
      <c r="I103" s="58" t="s">
        <v>16</v>
      </c>
      <c r="J103" s="58" t="s">
        <v>78</v>
      </c>
      <c r="K103" s="58">
        <v>87</v>
      </c>
      <c r="L103" s="58" t="s">
        <v>41</v>
      </c>
      <c r="M103" s="58" t="s">
        <v>20</v>
      </c>
      <c r="N103" s="75" t="s">
        <v>80</v>
      </c>
      <c r="O103" s="58" t="s">
        <v>29</v>
      </c>
      <c r="P103" s="59" t="s">
        <v>168</v>
      </c>
      <c r="Q103" s="60">
        <v>11340</v>
      </c>
      <c r="T103" s="54">
        <f t="shared" si="5"/>
        <v>5670</v>
      </c>
    </row>
    <row r="104" spans="1:23" ht="13.5" thickBot="1" x14ac:dyDescent="0.25"/>
    <row r="105" spans="1:23" ht="21.75" thickBot="1" x14ac:dyDescent="0.25">
      <c r="T105" s="74">
        <f>SUM(T70:T103)</f>
        <v>448805</v>
      </c>
      <c r="W105" s="66">
        <v>448805</v>
      </c>
    </row>
    <row r="107" spans="1:23" ht="18.75" x14ac:dyDescent="0.3">
      <c r="A107" s="81" t="s">
        <v>221</v>
      </c>
    </row>
    <row r="109" spans="1:23" x14ac:dyDescent="0.2">
      <c r="A109" s="49" t="s">
        <v>201</v>
      </c>
      <c r="B109" s="49" t="s">
        <v>16</v>
      </c>
      <c r="C109" s="49" t="s">
        <v>202</v>
      </c>
      <c r="D109" s="49" t="s">
        <v>203</v>
      </c>
      <c r="E109" s="47" t="s">
        <v>204</v>
      </c>
      <c r="F109" s="47">
        <v>2100</v>
      </c>
      <c r="G109" s="49">
        <v>190</v>
      </c>
      <c r="H109" s="49" t="s">
        <v>17</v>
      </c>
      <c r="I109" s="49" t="s">
        <v>16</v>
      </c>
      <c r="J109" s="49" t="s">
        <v>205</v>
      </c>
      <c r="K109" s="49" t="s">
        <v>155</v>
      </c>
      <c r="L109" s="49" t="s">
        <v>19</v>
      </c>
      <c r="M109" s="49" t="s">
        <v>113</v>
      </c>
      <c r="N109" s="49" t="s">
        <v>206</v>
      </c>
      <c r="O109" s="49" t="s">
        <v>29</v>
      </c>
      <c r="P109" s="47" t="s">
        <v>213</v>
      </c>
      <c r="Q109" s="54">
        <f>ROUND((135605-117287),0)</f>
        <v>18318</v>
      </c>
      <c r="T109" s="70">
        <f>ROUND(Q109/2,0) + 8</f>
        <v>9167</v>
      </c>
    </row>
    <row r="110" spans="1:23" x14ac:dyDescent="0.2">
      <c r="A110" s="49" t="s">
        <v>201</v>
      </c>
      <c r="B110" s="49" t="s">
        <v>16</v>
      </c>
      <c r="C110" s="49" t="s">
        <v>202</v>
      </c>
      <c r="D110" s="49" t="s">
        <v>207</v>
      </c>
      <c r="E110" s="47" t="s">
        <v>208</v>
      </c>
      <c r="F110" s="47">
        <v>2100</v>
      </c>
      <c r="G110" s="49" t="s">
        <v>31</v>
      </c>
      <c r="H110" s="49" t="s">
        <v>17</v>
      </c>
      <c r="I110" s="49" t="s">
        <v>16</v>
      </c>
      <c r="J110" s="49" t="s">
        <v>205</v>
      </c>
      <c r="K110" s="49">
        <v>89</v>
      </c>
      <c r="L110" s="49" t="s">
        <v>19</v>
      </c>
      <c r="M110" s="49" t="s">
        <v>113</v>
      </c>
      <c r="N110" s="49" t="s">
        <v>206</v>
      </c>
      <c r="O110" s="49" t="s">
        <v>29</v>
      </c>
      <c r="P110" s="47" t="s">
        <v>213</v>
      </c>
      <c r="Q110" s="54">
        <f>ROUND(Q109*0.0265,0)</f>
        <v>485</v>
      </c>
      <c r="T110" s="54">
        <f t="shared" ref="T110:T117" si="6">ROUND(Q110/2,0)</f>
        <v>243</v>
      </c>
    </row>
    <row r="111" spans="1:23" x14ac:dyDescent="0.2">
      <c r="A111" s="49" t="s">
        <v>201</v>
      </c>
      <c r="B111" s="49" t="s">
        <v>16</v>
      </c>
      <c r="C111" s="49" t="s">
        <v>202</v>
      </c>
      <c r="D111" s="49" t="s">
        <v>209</v>
      </c>
      <c r="E111" s="47" t="s">
        <v>210</v>
      </c>
      <c r="F111" s="47">
        <v>2100</v>
      </c>
      <c r="G111" s="49" t="s">
        <v>33</v>
      </c>
      <c r="H111" s="49" t="s">
        <v>17</v>
      </c>
      <c r="I111" s="49" t="s">
        <v>16</v>
      </c>
      <c r="J111" s="49" t="s">
        <v>205</v>
      </c>
      <c r="K111" s="49">
        <v>74</v>
      </c>
      <c r="L111" s="49" t="s">
        <v>19</v>
      </c>
      <c r="M111" s="49" t="s">
        <v>113</v>
      </c>
      <c r="N111" s="49" t="s">
        <v>206</v>
      </c>
      <c r="O111" s="49" t="s">
        <v>29</v>
      </c>
      <c r="P111" s="47" t="s">
        <v>213</v>
      </c>
      <c r="Q111" s="54">
        <f>ROUND(Q109*0.1681,0)</f>
        <v>3079</v>
      </c>
      <c r="T111" s="54">
        <f t="shared" si="6"/>
        <v>1540</v>
      </c>
    </row>
    <row r="112" spans="1:23" x14ac:dyDescent="0.2">
      <c r="A112" s="49" t="s">
        <v>201</v>
      </c>
      <c r="B112" s="49" t="s">
        <v>16</v>
      </c>
      <c r="C112" s="49" t="s">
        <v>202</v>
      </c>
      <c r="D112" s="49" t="s">
        <v>211</v>
      </c>
      <c r="E112" s="47" t="s">
        <v>212</v>
      </c>
      <c r="F112" s="47">
        <v>2100</v>
      </c>
      <c r="G112" s="49" t="s">
        <v>35</v>
      </c>
      <c r="H112" s="49" t="s">
        <v>17</v>
      </c>
      <c r="I112" s="49" t="s">
        <v>16</v>
      </c>
      <c r="J112" s="49" t="s">
        <v>205</v>
      </c>
      <c r="K112" s="49">
        <v>87</v>
      </c>
      <c r="L112" s="49" t="s">
        <v>19</v>
      </c>
      <c r="M112" s="49" t="s">
        <v>113</v>
      </c>
      <c r="N112" s="49" t="s">
        <v>206</v>
      </c>
      <c r="O112" s="49" t="s">
        <v>29</v>
      </c>
      <c r="P112" s="47" t="s">
        <v>213</v>
      </c>
      <c r="Q112" s="70">
        <v>0</v>
      </c>
      <c r="T112" s="54">
        <f t="shared" si="6"/>
        <v>0</v>
      </c>
    </row>
    <row r="114" spans="1:23" x14ac:dyDescent="0.2">
      <c r="A114" s="49" t="s">
        <v>201</v>
      </c>
      <c r="B114" s="49" t="s">
        <v>16</v>
      </c>
      <c r="C114" s="49" t="s">
        <v>214</v>
      </c>
      <c r="D114" s="49" t="s">
        <v>162</v>
      </c>
      <c r="E114" s="47" t="s">
        <v>215</v>
      </c>
      <c r="F114" s="47">
        <v>2800</v>
      </c>
      <c r="G114" s="49">
        <v>190</v>
      </c>
      <c r="H114" s="49" t="s">
        <v>17</v>
      </c>
      <c r="I114" s="49" t="s">
        <v>16</v>
      </c>
      <c r="J114" s="49" t="s">
        <v>137</v>
      </c>
      <c r="K114" s="49" t="s">
        <v>155</v>
      </c>
      <c r="L114" s="49" t="s">
        <v>19</v>
      </c>
      <c r="M114" s="49" t="s">
        <v>113</v>
      </c>
      <c r="N114" s="49" t="s">
        <v>216</v>
      </c>
      <c r="O114" s="49" t="s">
        <v>29</v>
      </c>
      <c r="P114" s="47" t="s">
        <v>220</v>
      </c>
      <c r="Q114" s="54">
        <f>ROUND((135605-117287),0)</f>
        <v>18318</v>
      </c>
      <c r="T114" s="70">
        <f>ROUND(Q114/2,0) + 8</f>
        <v>9167</v>
      </c>
    </row>
    <row r="115" spans="1:23" x14ac:dyDescent="0.2">
      <c r="A115" s="49" t="s">
        <v>201</v>
      </c>
      <c r="B115" s="49" t="s">
        <v>16</v>
      </c>
      <c r="C115" s="49" t="s">
        <v>214</v>
      </c>
      <c r="D115" s="49" t="s">
        <v>140</v>
      </c>
      <c r="E115" s="47" t="s">
        <v>217</v>
      </c>
      <c r="F115" s="47">
        <v>2800</v>
      </c>
      <c r="G115" s="49" t="s">
        <v>31</v>
      </c>
      <c r="H115" s="49" t="s">
        <v>17</v>
      </c>
      <c r="I115" s="49" t="s">
        <v>16</v>
      </c>
      <c r="J115" s="49" t="s">
        <v>137</v>
      </c>
      <c r="K115" s="49">
        <v>89</v>
      </c>
      <c r="L115" s="49" t="s">
        <v>19</v>
      </c>
      <c r="M115" s="49" t="s">
        <v>113</v>
      </c>
      <c r="N115" s="49" t="s">
        <v>216</v>
      </c>
      <c r="O115" s="49" t="s">
        <v>29</v>
      </c>
      <c r="P115" s="47" t="s">
        <v>220</v>
      </c>
      <c r="Q115" s="54">
        <f>ROUND(Q114*0.0265,0)</f>
        <v>485</v>
      </c>
      <c r="T115" s="54">
        <f t="shared" si="6"/>
        <v>243</v>
      </c>
    </row>
    <row r="116" spans="1:23" x14ac:dyDescent="0.2">
      <c r="A116" s="49" t="s">
        <v>201</v>
      </c>
      <c r="B116" s="49" t="s">
        <v>16</v>
      </c>
      <c r="C116" s="49" t="s">
        <v>214</v>
      </c>
      <c r="D116" s="49" t="s">
        <v>142</v>
      </c>
      <c r="E116" s="47" t="s">
        <v>218</v>
      </c>
      <c r="F116" s="47">
        <v>2800</v>
      </c>
      <c r="G116" s="49" t="s">
        <v>33</v>
      </c>
      <c r="H116" s="49" t="s">
        <v>17</v>
      </c>
      <c r="I116" s="49" t="s">
        <v>16</v>
      </c>
      <c r="J116" s="49" t="s">
        <v>137</v>
      </c>
      <c r="K116" s="49">
        <v>74</v>
      </c>
      <c r="L116" s="49" t="s">
        <v>19</v>
      </c>
      <c r="M116" s="49" t="s">
        <v>113</v>
      </c>
      <c r="N116" s="49" t="s">
        <v>216</v>
      </c>
      <c r="O116" s="49" t="s">
        <v>29</v>
      </c>
      <c r="P116" s="47" t="s">
        <v>220</v>
      </c>
      <c r="Q116" s="54">
        <f>ROUND(Q114*0.1681,0)</f>
        <v>3079</v>
      </c>
      <c r="T116" s="54">
        <f t="shared" si="6"/>
        <v>1540</v>
      </c>
    </row>
    <row r="117" spans="1:23" x14ac:dyDescent="0.2">
      <c r="A117" s="49" t="s">
        <v>201</v>
      </c>
      <c r="B117" s="49" t="s">
        <v>16</v>
      </c>
      <c r="C117" s="49" t="s">
        <v>214</v>
      </c>
      <c r="D117" s="49" t="s">
        <v>144</v>
      </c>
      <c r="E117" s="47" t="s">
        <v>219</v>
      </c>
      <c r="F117" s="47">
        <v>2800</v>
      </c>
      <c r="G117" s="49" t="s">
        <v>35</v>
      </c>
      <c r="H117" s="49" t="s">
        <v>17</v>
      </c>
      <c r="I117" s="49" t="s">
        <v>16</v>
      </c>
      <c r="J117" s="49" t="s">
        <v>137</v>
      </c>
      <c r="K117" s="49">
        <v>87</v>
      </c>
      <c r="L117" s="49" t="s">
        <v>19</v>
      </c>
      <c r="M117" s="49" t="s">
        <v>113</v>
      </c>
      <c r="N117" s="49" t="s">
        <v>216</v>
      </c>
      <c r="O117" s="49" t="s">
        <v>29</v>
      </c>
      <c r="P117" s="47" t="s">
        <v>220</v>
      </c>
      <c r="Q117" s="70">
        <v>0</v>
      </c>
      <c r="T117" s="54">
        <f t="shared" si="6"/>
        <v>0</v>
      </c>
    </row>
    <row r="118" spans="1:23" ht="13.5" thickBot="1" x14ac:dyDescent="0.25"/>
    <row r="119" spans="1:23" ht="21.75" thickBot="1" x14ac:dyDescent="0.25">
      <c r="T119" s="74">
        <f>SUM(T109:T117)</f>
        <v>21900</v>
      </c>
      <c r="W119" s="66">
        <v>21900</v>
      </c>
    </row>
    <row r="123" spans="1:23" x14ac:dyDescent="0.2">
      <c r="E123" s="77" t="s">
        <v>146</v>
      </c>
      <c r="Q123" s="54">
        <v>18659.52</v>
      </c>
      <c r="T123" s="54">
        <f>ROUND(Q123,0)</f>
        <v>18660</v>
      </c>
    </row>
    <row r="124" spans="1:23" x14ac:dyDescent="0.2">
      <c r="E124" s="77" t="s">
        <v>147</v>
      </c>
      <c r="Q124" s="54">
        <f>ROUND(Q123*0.0265,0)</f>
        <v>494</v>
      </c>
      <c r="T124" s="54">
        <f t="shared" ref="T124:T125" si="7">ROUND(Q124,0)</f>
        <v>494</v>
      </c>
    </row>
    <row r="125" spans="1:23" x14ac:dyDescent="0.2">
      <c r="E125" s="77" t="s">
        <v>148</v>
      </c>
      <c r="Q125" s="54">
        <f>ROUND(Q123*0.1681,0)</f>
        <v>3137</v>
      </c>
      <c r="T125" s="54">
        <f t="shared" si="7"/>
        <v>3137</v>
      </c>
    </row>
    <row r="126" spans="1:23" x14ac:dyDescent="0.2">
      <c r="E126" s="77" t="s">
        <v>149</v>
      </c>
      <c r="Q126" s="54">
        <v>11340</v>
      </c>
      <c r="T126" s="54">
        <f>ROUND(Q126/2,0)</f>
        <v>5670</v>
      </c>
    </row>
    <row r="127" spans="1:23" x14ac:dyDescent="0.2">
      <c r="E127" s="77"/>
    </row>
    <row r="128" spans="1:23" x14ac:dyDescent="0.2">
      <c r="E128" s="77" t="s">
        <v>197</v>
      </c>
    </row>
    <row r="129" spans="5:23" x14ac:dyDescent="0.2">
      <c r="E129" s="77" t="s">
        <v>199</v>
      </c>
      <c r="Q129" s="54">
        <v>21468.12</v>
      </c>
      <c r="T129" s="54">
        <f>ROUND(Q129,0)</f>
        <v>21468</v>
      </c>
    </row>
    <row r="130" spans="5:23" x14ac:dyDescent="0.2">
      <c r="E130" s="77" t="s">
        <v>198</v>
      </c>
      <c r="Q130" s="54">
        <f>ROUND(Q129*0.0265,0)</f>
        <v>569</v>
      </c>
      <c r="T130" s="54">
        <f t="shared" ref="T130:T131" si="8">ROUND(Q130,0)</f>
        <v>569</v>
      </c>
    </row>
    <row r="131" spans="5:23" x14ac:dyDescent="0.2">
      <c r="E131" s="77" t="s">
        <v>200</v>
      </c>
      <c r="Q131" s="54">
        <f>ROUND(Q129*0.1681,0)</f>
        <v>3609</v>
      </c>
      <c r="T131" s="54">
        <f t="shared" si="8"/>
        <v>3609</v>
      </c>
    </row>
    <row r="132" spans="5:23" x14ac:dyDescent="0.2">
      <c r="E132" s="77"/>
      <c r="Q132" s="54">
        <v>11340</v>
      </c>
      <c r="T132" s="54">
        <f>ROUND(Q132/2,0)</f>
        <v>5670</v>
      </c>
    </row>
    <row r="133" spans="5:23" x14ac:dyDescent="0.2">
      <c r="E133" s="77" t="s">
        <v>197</v>
      </c>
    </row>
    <row r="134" spans="5:23" x14ac:dyDescent="0.2">
      <c r="E134" s="77" t="s">
        <v>199</v>
      </c>
      <c r="Q134" s="54">
        <v>18659.52</v>
      </c>
      <c r="T134" s="54">
        <f>ROUND(Q134,0)</f>
        <v>18660</v>
      </c>
    </row>
    <row r="135" spans="5:23" x14ac:dyDescent="0.2">
      <c r="E135" s="77" t="s">
        <v>198</v>
      </c>
      <c r="Q135" s="54">
        <f>ROUND(Q134*0.0265,0)</f>
        <v>494</v>
      </c>
      <c r="T135" s="54">
        <f t="shared" ref="T135" si="9">ROUND(Q135,0)</f>
        <v>494</v>
      </c>
    </row>
    <row r="136" spans="5:23" x14ac:dyDescent="0.2">
      <c r="E136" s="77" t="s">
        <v>200</v>
      </c>
      <c r="Q136" s="54">
        <f>ROUND(Q134*0.1681,0)</f>
        <v>3137</v>
      </c>
      <c r="T136" s="70">
        <f>ROUND(Q136,0) - 1</f>
        <v>3136</v>
      </c>
    </row>
    <row r="137" spans="5:23" x14ac:dyDescent="0.2">
      <c r="E137" s="77"/>
      <c r="Q137" s="54">
        <v>11340</v>
      </c>
      <c r="T137" s="54">
        <f>ROUND(Q137/2,0)</f>
        <v>5670</v>
      </c>
    </row>
    <row r="138" spans="5:23" ht="13.5" thickBot="1" x14ac:dyDescent="0.25"/>
    <row r="139" spans="5:23" ht="21.75" thickBot="1" x14ac:dyDescent="0.25">
      <c r="T139" s="74">
        <f>SUM(T123:T137)</f>
        <v>87237</v>
      </c>
      <c r="W139" s="66">
        <v>87237</v>
      </c>
    </row>
    <row r="141" spans="5:23" ht="13.5" thickBot="1" x14ac:dyDescent="0.25"/>
    <row r="142" spans="5:23" ht="21.75" thickBot="1" x14ac:dyDescent="0.25">
      <c r="T142" s="79">
        <f>+T119+T139+T105+T67</f>
        <v>1526721</v>
      </c>
      <c r="W142" s="80">
        <v>1526721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04"/>
  <sheetViews>
    <sheetView workbookViewId="0">
      <pane ySplit="1" topLeftCell="A2" activePane="bottomLeft" state="frozenSplit"/>
      <selection activeCell="E66" sqref="E66"/>
      <selection pane="bottomLeft" activeCell="E66" sqref="E66"/>
    </sheetView>
  </sheetViews>
  <sheetFormatPr defaultColWidth="9.140625" defaultRowHeight="12.75" customHeight="1" x14ac:dyDescent="0.2"/>
  <cols>
    <col min="1" max="1" width="26.140625" style="47" bestFit="1" customWidth="1"/>
    <col min="2" max="2" width="10" style="49" bestFit="1" customWidth="1"/>
    <col min="3" max="3" width="11.140625" style="49" bestFit="1" customWidth="1"/>
    <col min="4" max="4" width="12.140625" style="49" bestFit="1" customWidth="1"/>
    <col min="5" max="5" width="8.7109375" style="49" bestFit="1" customWidth="1"/>
    <col min="6" max="6" width="10" style="49" bestFit="1" customWidth="1"/>
    <col min="7" max="7" width="26.42578125" style="47" bestFit="1" customWidth="1"/>
    <col min="8" max="8" width="18.7109375" style="54" bestFit="1" customWidth="1"/>
    <col min="9" max="16384" width="9.140625" style="47"/>
  </cols>
  <sheetData>
    <row r="1" spans="1:8" s="48" customFormat="1" ht="26.25" thickBot="1" x14ac:dyDescent="0.25">
      <c r="A1" s="42" t="s">
        <v>48</v>
      </c>
      <c r="B1" s="42" t="s">
        <v>45</v>
      </c>
      <c r="C1" s="43" t="s">
        <v>222</v>
      </c>
      <c r="D1" s="44" t="s">
        <v>55</v>
      </c>
      <c r="E1" s="45" t="s">
        <v>56</v>
      </c>
      <c r="F1" s="46" t="s">
        <v>57</v>
      </c>
      <c r="G1" s="42" t="s">
        <v>58</v>
      </c>
      <c r="H1" s="64" t="s">
        <v>266</v>
      </c>
    </row>
    <row r="2" spans="1:8" ht="12.75" customHeight="1" x14ac:dyDescent="0.2">
      <c r="A2" s="77" t="s">
        <v>98</v>
      </c>
      <c r="B2" s="76" t="s">
        <v>16</v>
      </c>
      <c r="C2" s="76" t="s">
        <v>224</v>
      </c>
      <c r="D2" s="76" t="s">
        <v>20</v>
      </c>
      <c r="E2" s="82" t="s">
        <v>59</v>
      </c>
      <c r="F2" s="76" t="s">
        <v>21</v>
      </c>
      <c r="G2" s="77" t="s">
        <v>71</v>
      </c>
      <c r="H2" s="78">
        <v>38</v>
      </c>
    </row>
    <row r="3" spans="1:8" ht="12.75" customHeight="1" x14ac:dyDescent="0.2">
      <c r="A3" s="77" t="s">
        <v>99</v>
      </c>
      <c r="B3" s="76" t="s">
        <v>16</v>
      </c>
      <c r="C3" s="76" t="s">
        <v>225</v>
      </c>
      <c r="D3" s="76" t="s">
        <v>20</v>
      </c>
      <c r="E3" s="82" t="s">
        <v>59</v>
      </c>
      <c r="F3" s="76" t="s">
        <v>29</v>
      </c>
      <c r="G3" s="77" t="s">
        <v>23</v>
      </c>
      <c r="H3" s="78">
        <v>200</v>
      </c>
    </row>
    <row r="4" spans="1:8" ht="12.75" customHeight="1" x14ac:dyDescent="0.2">
      <c r="A4" s="77" t="s">
        <v>100</v>
      </c>
      <c r="B4" s="76" t="s">
        <v>16</v>
      </c>
      <c r="C4" s="76" t="s">
        <v>226</v>
      </c>
      <c r="D4" s="76" t="s">
        <v>20</v>
      </c>
      <c r="E4" s="82" t="s">
        <v>59</v>
      </c>
      <c r="F4" s="76" t="s">
        <v>29</v>
      </c>
      <c r="G4" s="77" t="s">
        <v>25</v>
      </c>
      <c r="H4" s="78">
        <v>3562</v>
      </c>
    </row>
    <row r="5" spans="1:8" ht="12.75" customHeight="1" x14ac:dyDescent="0.2">
      <c r="A5" s="77" t="s">
        <v>101</v>
      </c>
      <c r="B5" s="76" t="s">
        <v>16</v>
      </c>
      <c r="C5" s="76" t="s">
        <v>227</v>
      </c>
      <c r="D5" s="76" t="s">
        <v>20</v>
      </c>
      <c r="E5" s="82" t="s">
        <v>59</v>
      </c>
      <c r="F5" s="76" t="s">
        <v>21</v>
      </c>
      <c r="G5" s="77" t="s">
        <v>77</v>
      </c>
      <c r="H5" s="78">
        <v>200</v>
      </c>
    </row>
    <row r="6" spans="1:8" ht="12.75" customHeight="1" x14ac:dyDescent="0.2">
      <c r="A6" s="77" t="s">
        <v>60</v>
      </c>
      <c r="B6" s="76" t="s">
        <v>16</v>
      </c>
      <c r="C6" s="76" t="s">
        <v>228</v>
      </c>
      <c r="D6" s="76" t="s">
        <v>20</v>
      </c>
      <c r="E6" s="82" t="s">
        <v>59</v>
      </c>
      <c r="F6" s="76" t="s">
        <v>29</v>
      </c>
      <c r="G6" s="77" t="s">
        <v>7</v>
      </c>
      <c r="H6" s="78">
        <v>66791</v>
      </c>
    </row>
    <row r="7" spans="1:8" ht="12.75" customHeight="1" x14ac:dyDescent="0.2">
      <c r="A7" s="77" t="s">
        <v>61</v>
      </c>
      <c r="B7" s="76" t="s">
        <v>16</v>
      </c>
      <c r="C7" s="76" t="s">
        <v>229</v>
      </c>
      <c r="D7" s="76" t="s">
        <v>20</v>
      </c>
      <c r="E7" s="82" t="s">
        <v>59</v>
      </c>
      <c r="F7" s="76" t="s">
        <v>29</v>
      </c>
      <c r="G7" s="77" t="s">
        <v>7</v>
      </c>
      <c r="H7" s="78">
        <v>1770</v>
      </c>
    </row>
    <row r="8" spans="1:8" ht="12.75" customHeight="1" x14ac:dyDescent="0.2">
      <c r="A8" s="77" t="s">
        <v>62</v>
      </c>
      <c r="B8" s="76" t="s">
        <v>16</v>
      </c>
      <c r="C8" s="76" t="s">
        <v>230</v>
      </c>
      <c r="D8" s="76" t="s">
        <v>20</v>
      </c>
      <c r="E8" s="82" t="s">
        <v>59</v>
      </c>
      <c r="F8" s="76" t="s">
        <v>29</v>
      </c>
      <c r="G8" s="77" t="s">
        <v>7</v>
      </c>
      <c r="H8" s="78">
        <v>11228</v>
      </c>
    </row>
    <row r="9" spans="1:8" ht="12.75" customHeight="1" x14ac:dyDescent="0.2">
      <c r="A9" s="77" t="s">
        <v>63</v>
      </c>
      <c r="B9" s="76" t="s">
        <v>16</v>
      </c>
      <c r="C9" s="76" t="s">
        <v>231</v>
      </c>
      <c r="D9" s="76" t="s">
        <v>20</v>
      </c>
      <c r="E9" s="82" t="s">
        <v>59</v>
      </c>
      <c r="F9" s="76" t="s">
        <v>29</v>
      </c>
      <c r="G9" s="77" t="s">
        <v>7</v>
      </c>
      <c r="H9" s="78">
        <v>5670</v>
      </c>
    </row>
    <row r="10" spans="1:8" ht="12.75" customHeight="1" x14ac:dyDescent="0.2">
      <c r="A10" s="77" t="s">
        <v>64</v>
      </c>
      <c r="B10" s="76" t="s">
        <v>16</v>
      </c>
      <c r="C10" s="76" t="s">
        <v>232</v>
      </c>
      <c r="D10" s="76" t="s">
        <v>20</v>
      </c>
      <c r="E10" s="82" t="s">
        <v>59</v>
      </c>
      <c r="F10" s="76" t="s">
        <v>29</v>
      </c>
      <c r="G10" s="77" t="s">
        <v>9</v>
      </c>
      <c r="H10" s="78">
        <v>25552</v>
      </c>
    </row>
    <row r="11" spans="1:8" ht="12.75" customHeight="1" x14ac:dyDescent="0.2">
      <c r="A11" s="77" t="s">
        <v>65</v>
      </c>
      <c r="B11" s="76" t="s">
        <v>16</v>
      </c>
      <c r="C11" s="76" t="s">
        <v>233</v>
      </c>
      <c r="D11" s="76" t="s">
        <v>20</v>
      </c>
      <c r="E11" s="82" t="s">
        <v>59</v>
      </c>
      <c r="F11" s="76" t="s">
        <v>29</v>
      </c>
      <c r="G11" s="77" t="s">
        <v>9</v>
      </c>
      <c r="H11" s="78">
        <v>677</v>
      </c>
    </row>
    <row r="12" spans="1:8" ht="12.75" customHeight="1" x14ac:dyDescent="0.2">
      <c r="A12" s="77" t="s">
        <v>66</v>
      </c>
      <c r="B12" s="76" t="s">
        <v>16</v>
      </c>
      <c r="C12" s="76" t="s">
        <v>234</v>
      </c>
      <c r="D12" s="76" t="s">
        <v>20</v>
      </c>
      <c r="E12" s="82" t="s">
        <v>59</v>
      </c>
      <c r="F12" s="76" t="s">
        <v>29</v>
      </c>
      <c r="G12" s="77" t="s">
        <v>9</v>
      </c>
      <c r="H12" s="78">
        <v>4295</v>
      </c>
    </row>
    <row r="13" spans="1:8" ht="12.75" customHeight="1" x14ac:dyDescent="0.2">
      <c r="A13" s="77" t="s">
        <v>67</v>
      </c>
      <c r="B13" s="76" t="s">
        <v>16</v>
      </c>
      <c r="C13" s="76" t="s">
        <v>235</v>
      </c>
      <c r="D13" s="76" t="s">
        <v>20</v>
      </c>
      <c r="E13" s="82" t="s">
        <v>59</v>
      </c>
      <c r="F13" s="76" t="s">
        <v>29</v>
      </c>
      <c r="G13" s="77" t="s">
        <v>9</v>
      </c>
      <c r="H13" s="78">
        <v>5670</v>
      </c>
    </row>
    <row r="14" spans="1:8" ht="12.75" customHeight="1" x14ac:dyDescent="0.2">
      <c r="A14" s="77" t="s">
        <v>102</v>
      </c>
      <c r="B14" s="76" t="s">
        <v>16</v>
      </c>
      <c r="C14" s="76" t="s">
        <v>236</v>
      </c>
      <c r="D14" s="76" t="s">
        <v>20</v>
      </c>
      <c r="E14" s="82" t="s">
        <v>59</v>
      </c>
      <c r="F14" s="76" t="s">
        <v>29</v>
      </c>
      <c r="G14" s="77" t="s">
        <v>8</v>
      </c>
      <c r="H14" s="78">
        <v>49336</v>
      </c>
    </row>
    <row r="15" spans="1:8" ht="12.75" customHeight="1" x14ac:dyDescent="0.2">
      <c r="A15" s="77" t="s">
        <v>103</v>
      </c>
      <c r="B15" s="76" t="s">
        <v>16</v>
      </c>
      <c r="C15" s="76" t="s">
        <v>237</v>
      </c>
      <c r="D15" s="76" t="s">
        <v>20</v>
      </c>
      <c r="E15" s="82" t="s">
        <v>59</v>
      </c>
      <c r="F15" s="76" t="s">
        <v>29</v>
      </c>
      <c r="G15" s="77" t="s">
        <v>8</v>
      </c>
      <c r="H15" s="78">
        <v>1308</v>
      </c>
    </row>
    <row r="16" spans="1:8" ht="12.75" customHeight="1" x14ac:dyDescent="0.2">
      <c r="A16" s="77" t="s">
        <v>104</v>
      </c>
      <c r="B16" s="76" t="s">
        <v>16</v>
      </c>
      <c r="C16" s="76" t="s">
        <v>238</v>
      </c>
      <c r="D16" s="76" t="s">
        <v>20</v>
      </c>
      <c r="E16" s="82" t="s">
        <v>59</v>
      </c>
      <c r="F16" s="76" t="s">
        <v>29</v>
      </c>
      <c r="G16" s="77" t="s">
        <v>8</v>
      </c>
      <c r="H16" s="78">
        <v>8293</v>
      </c>
    </row>
    <row r="17" spans="1:8" ht="12.75" customHeight="1" x14ac:dyDescent="0.2">
      <c r="A17" s="77" t="s">
        <v>105</v>
      </c>
      <c r="B17" s="76" t="s">
        <v>16</v>
      </c>
      <c r="C17" s="76" t="s">
        <v>239</v>
      </c>
      <c r="D17" s="76" t="s">
        <v>20</v>
      </c>
      <c r="E17" s="82" t="s">
        <v>59</v>
      </c>
      <c r="F17" s="76" t="s">
        <v>29</v>
      </c>
      <c r="G17" s="77" t="s">
        <v>8</v>
      </c>
      <c r="H17" s="78">
        <v>5670</v>
      </c>
    </row>
    <row r="18" spans="1:8" ht="12.75" customHeight="1" x14ac:dyDescent="0.2">
      <c r="A18" s="77" t="s">
        <v>82</v>
      </c>
      <c r="B18" s="76" t="s">
        <v>16</v>
      </c>
      <c r="C18" s="76" t="s">
        <v>224</v>
      </c>
      <c r="D18" s="76" t="s">
        <v>20</v>
      </c>
      <c r="E18" s="82" t="s">
        <v>80</v>
      </c>
      <c r="F18" s="76" t="s">
        <v>21</v>
      </c>
      <c r="G18" s="77" t="s">
        <v>71</v>
      </c>
      <c r="H18" s="78">
        <v>38</v>
      </c>
    </row>
    <row r="19" spans="1:8" ht="12.75" customHeight="1" x14ac:dyDescent="0.2">
      <c r="A19" s="77" t="s">
        <v>83</v>
      </c>
      <c r="B19" s="76" t="s">
        <v>16</v>
      </c>
      <c r="C19" s="76" t="s">
        <v>225</v>
      </c>
      <c r="D19" s="76" t="s">
        <v>20</v>
      </c>
      <c r="E19" s="82" t="s">
        <v>80</v>
      </c>
      <c r="F19" s="76" t="s">
        <v>29</v>
      </c>
      <c r="G19" s="77" t="s">
        <v>23</v>
      </c>
      <c r="H19" s="78">
        <v>200</v>
      </c>
    </row>
    <row r="20" spans="1:8" ht="12.75" customHeight="1" x14ac:dyDescent="0.2">
      <c r="A20" s="77" t="s">
        <v>84</v>
      </c>
      <c r="B20" s="76" t="s">
        <v>16</v>
      </c>
      <c r="C20" s="76" t="s">
        <v>226</v>
      </c>
      <c r="D20" s="76" t="s">
        <v>20</v>
      </c>
      <c r="E20" s="82" t="s">
        <v>80</v>
      </c>
      <c r="F20" s="76" t="s">
        <v>29</v>
      </c>
      <c r="G20" s="77" t="s">
        <v>25</v>
      </c>
      <c r="H20" s="78">
        <v>3562</v>
      </c>
    </row>
    <row r="21" spans="1:8" ht="12.75" customHeight="1" x14ac:dyDescent="0.2">
      <c r="A21" s="77" t="s">
        <v>85</v>
      </c>
      <c r="B21" s="76" t="s">
        <v>16</v>
      </c>
      <c r="C21" s="76" t="s">
        <v>227</v>
      </c>
      <c r="D21" s="76" t="s">
        <v>20</v>
      </c>
      <c r="E21" s="82" t="s">
        <v>80</v>
      </c>
      <c r="F21" s="76" t="s">
        <v>21</v>
      </c>
      <c r="G21" s="77" t="s">
        <v>77</v>
      </c>
      <c r="H21" s="78">
        <v>200</v>
      </c>
    </row>
    <row r="22" spans="1:8" ht="12.75" customHeight="1" x14ac:dyDescent="0.2">
      <c r="A22" s="77" t="s">
        <v>86</v>
      </c>
      <c r="B22" s="76" t="s">
        <v>16</v>
      </c>
      <c r="C22" s="76" t="s">
        <v>228</v>
      </c>
      <c r="D22" s="76" t="s">
        <v>20</v>
      </c>
      <c r="E22" s="82" t="s">
        <v>80</v>
      </c>
      <c r="F22" s="76" t="s">
        <v>29</v>
      </c>
      <c r="G22" s="77" t="s">
        <v>7</v>
      </c>
      <c r="H22" s="78">
        <v>66791</v>
      </c>
    </row>
    <row r="23" spans="1:8" ht="12.75" customHeight="1" x14ac:dyDescent="0.2">
      <c r="A23" s="77" t="s">
        <v>87</v>
      </c>
      <c r="B23" s="76" t="s">
        <v>16</v>
      </c>
      <c r="C23" s="76" t="s">
        <v>229</v>
      </c>
      <c r="D23" s="76" t="s">
        <v>20</v>
      </c>
      <c r="E23" s="82" t="s">
        <v>80</v>
      </c>
      <c r="F23" s="76" t="s">
        <v>29</v>
      </c>
      <c r="G23" s="77" t="s">
        <v>7</v>
      </c>
      <c r="H23" s="78">
        <v>1770</v>
      </c>
    </row>
    <row r="24" spans="1:8" ht="12.75" customHeight="1" x14ac:dyDescent="0.2">
      <c r="A24" s="77" t="s">
        <v>88</v>
      </c>
      <c r="B24" s="76" t="s">
        <v>16</v>
      </c>
      <c r="C24" s="76" t="s">
        <v>230</v>
      </c>
      <c r="D24" s="76" t="s">
        <v>20</v>
      </c>
      <c r="E24" s="82" t="s">
        <v>80</v>
      </c>
      <c r="F24" s="76" t="s">
        <v>29</v>
      </c>
      <c r="G24" s="77" t="s">
        <v>7</v>
      </c>
      <c r="H24" s="78">
        <v>11227</v>
      </c>
    </row>
    <row r="25" spans="1:8" ht="12.75" customHeight="1" x14ac:dyDescent="0.2">
      <c r="A25" s="77" t="s">
        <v>89</v>
      </c>
      <c r="B25" s="76" t="s">
        <v>16</v>
      </c>
      <c r="C25" s="76" t="s">
        <v>231</v>
      </c>
      <c r="D25" s="76" t="s">
        <v>20</v>
      </c>
      <c r="E25" s="82" t="s">
        <v>80</v>
      </c>
      <c r="F25" s="76" t="s">
        <v>29</v>
      </c>
      <c r="G25" s="77" t="s">
        <v>7</v>
      </c>
      <c r="H25" s="78">
        <v>5670</v>
      </c>
    </row>
    <row r="26" spans="1:8" ht="12.75" customHeight="1" x14ac:dyDescent="0.2">
      <c r="A26" s="77" t="s">
        <v>90</v>
      </c>
      <c r="B26" s="76" t="s">
        <v>16</v>
      </c>
      <c r="C26" s="76" t="s">
        <v>232</v>
      </c>
      <c r="D26" s="76" t="s">
        <v>20</v>
      </c>
      <c r="E26" s="82" t="s">
        <v>80</v>
      </c>
      <c r="F26" s="76" t="s">
        <v>29</v>
      </c>
      <c r="G26" s="77" t="s">
        <v>9</v>
      </c>
      <c r="H26" s="78">
        <v>25552</v>
      </c>
    </row>
    <row r="27" spans="1:8" ht="12.75" customHeight="1" x14ac:dyDescent="0.2">
      <c r="A27" s="77" t="s">
        <v>91</v>
      </c>
      <c r="B27" s="76" t="s">
        <v>16</v>
      </c>
      <c r="C27" s="76" t="s">
        <v>233</v>
      </c>
      <c r="D27" s="76" t="s">
        <v>20</v>
      </c>
      <c r="E27" s="82" t="s">
        <v>80</v>
      </c>
      <c r="F27" s="76" t="s">
        <v>29</v>
      </c>
      <c r="G27" s="77" t="s">
        <v>9</v>
      </c>
      <c r="H27" s="78">
        <v>677</v>
      </c>
    </row>
    <row r="28" spans="1:8" ht="12.75" customHeight="1" x14ac:dyDescent="0.2">
      <c r="A28" s="77" t="s">
        <v>92</v>
      </c>
      <c r="B28" s="76" t="s">
        <v>16</v>
      </c>
      <c r="C28" s="76" t="s">
        <v>234</v>
      </c>
      <c r="D28" s="76" t="s">
        <v>20</v>
      </c>
      <c r="E28" s="82" t="s">
        <v>80</v>
      </c>
      <c r="F28" s="76" t="s">
        <v>29</v>
      </c>
      <c r="G28" s="77" t="s">
        <v>9</v>
      </c>
      <c r="H28" s="78">
        <v>4295</v>
      </c>
    </row>
    <row r="29" spans="1:8" ht="12.75" customHeight="1" x14ac:dyDescent="0.2">
      <c r="A29" s="77" t="s">
        <v>93</v>
      </c>
      <c r="B29" s="76" t="s">
        <v>16</v>
      </c>
      <c r="C29" s="76" t="s">
        <v>235</v>
      </c>
      <c r="D29" s="76" t="s">
        <v>20</v>
      </c>
      <c r="E29" s="82" t="s">
        <v>80</v>
      </c>
      <c r="F29" s="76" t="s">
        <v>29</v>
      </c>
      <c r="G29" s="77" t="s">
        <v>9</v>
      </c>
      <c r="H29" s="78">
        <v>5670</v>
      </c>
    </row>
    <row r="30" spans="1:8" ht="12.75" customHeight="1" x14ac:dyDescent="0.2">
      <c r="A30" s="77" t="s">
        <v>94</v>
      </c>
      <c r="B30" s="76" t="s">
        <v>16</v>
      </c>
      <c r="C30" s="76" t="s">
        <v>236</v>
      </c>
      <c r="D30" s="76" t="s">
        <v>20</v>
      </c>
      <c r="E30" s="82" t="s">
        <v>80</v>
      </c>
      <c r="F30" s="76" t="s">
        <v>29</v>
      </c>
      <c r="G30" s="77" t="s">
        <v>8</v>
      </c>
      <c r="H30" s="78">
        <v>49336</v>
      </c>
    </row>
    <row r="31" spans="1:8" ht="12.75" customHeight="1" x14ac:dyDescent="0.2">
      <c r="A31" s="77" t="s">
        <v>95</v>
      </c>
      <c r="B31" s="76" t="s">
        <v>16</v>
      </c>
      <c r="C31" s="76" t="s">
        <v>237</v>
      </c>
      <c r="D31" s="76" t="s">
        <v>20</v>
      </c>
      <c r="E31" s="82" t="s">
        <v>80</v>
      </c>
      <c r="F31" s="76" t="s">
        <v>29</v>
      </c>
      <c r="G31" s="77" t="s">
        <v>8</v>
      </c>
      <c r="H31" s="78">
        <v>1308</v>
      </c>
    </row>
    <row r="32" spans="1:8" ht="12.75" customHeight="1" x14ac:dyDescent="0.2">
      <c r="A32" s="77" t="s">
        <v>96</v>
      </c>
      <c r="B32" s="76" t="s">
        <v>16</v>
      </c>
      <c r="C32" s="76" t="s">
        <v>238</v>
      </c>
      <c r="D32" s="76" t="s">
        <v>20</v>
      </c>
      <c r="E32" s="82" t="s">
        <v>80</v>
      </c>
      <c r="F32" s="76" t="s">
        <v>29</v>
      </c>
      <c r="G32" s="77" t="s">
        <v>8</v>
      </c>
      <c r="H32" s="78">
        <v>8292</v>
      </c>
    </row>
    <row r="33" spans="1:8" ht="12.75" customHeight="1" x14ac:dyDescent="0.2">
      <c r="A33" s="77" t="s">
        <v>97</v>
      </c>
      <c r="B33" s="76" t="s">
        <v>16</v>
      </c>
      <c r="C33" s="76" t="s">
        <v>239</v>
      </c>
      <c r="D33" s="76" t="s">
        <v>20</v>
      </c>
      <c r="E33" s="82" t="s">
        <v>80</v>
      </c>
      <c r="F33" s="76" t="s">
        <v>29</v>
      </c>
      <c r="G33" s="77" t="s">
        <v>8</v>
      </c>
      <c r="H33" s="78">
        <v>5670</v>
      </c>
    </row>
    <row r="34" spans="1:8" ht="12.75" customHeight="1" x14ac:dyDescent="0.2">
      <c r="A34" s="77" t="s">
        <v>109</v>
      </c>
      <c r="B34" s="76" t="s">
        <v>16</v>
      </c>
      <c r="C34" s="76" t="s">
        <v>240</v>
      </c>
      <c r="D34" s="76" t="s">
        <v>113</v>
      </c>
      <c r="E34" s="76" t="s">
        <v>114</v>
      </c>
      <c r="F34" s="76" t="s">
        <v>29</v>
      </c>
      <c r="G34" s="77" t="s">
        <v>10</v>
      </c>
      <c r="H34" s="78">
        <v>81740</v>
      </c>
    </row>
    <row r="35" spans="1:8" ht="12.75" customHeight="1" x14ac:dyDescent="0.2">
      <c r="A35" s="77" t="s">
        <v>116</v>
      </c>
      <c r="B35" s="76" t="s">
        <v>16</v>
      </c>
      <c r="C35" s="76" t="s">
        <v>241</v>
      </c>
      <c r="D35" s="76" t="s">
        <v>113</v>
      </c>
      <c r="E35" s="76" t="s">
        <v>114</v>
      </c>
      <c r="F35" s="76" t="s">
        <v>29</v>
      </c>
      <c r="G35" s="77" t="s">
        <v>10</v>
      </c>
      <c r="H35" s="78">
        <v>2166</v>
      </c>
    </row>
    <row r="36" spans="1:8" ht="12.75" customHeight="1" x14ac:dyDescent="0.2">
      <c r="A36" s="77" t="s">
        <v>118</v>
      </c>
      <c r="B36" s="76" t="s">
        <v>16</v>
      </c>
      <c r="C36" s="76" t="s">
        <v>242</v>
      </c>
      <c r="D36" s="76" t="s">
        <v>113</v>
      </c>
      <c r="E36" s="76" t="s">
        <v>114</v>
      </c>
      <c r="F36" s="76" t="s">
        <v>29</v>
      </c>
      <c r="G36" s="77" t="s">
        <v>10</v>
      </c>
      <c r="H36" s="78">
        <v>13740</v>
      </c>
    </row>
    <row r="37" spans="1:8" ht="12.75" customHeight="1" x14ac:dyDescent="0.2">
      <c r="A37" s="77" t="s">
        <v>120</v>
      </c>
      <c r="B37" s="76" t="s">
        <v>16</v>
      </c>
      <c r="C37" s="76" t="s">
        <v>243</v>
      </c>
      <c r="D37" s="76" t="s">
        <v>113</v>
      </c>
      <c r="E37" s="76" t="s">
        <v>114</v>
      </c>
      <c r="F37" s="76" t="s">
        <v>29</v>
      </c>
      <c r="G37" s="77" t="s">
        <v>10</v>
      </c>
      <c r="H37" s="78">
        <v>11340</v>
      </c>
    </row>
    <row r="38" spans="1:8" ht="12.75" customHeight="1" x14ac:dyDescent="0.2">
      <c r="A38" s="77" t="s">
        <v>123</v>
      </c>
      <c r="B38" s="76" t="s">
        <v>16</v>
      </c>
      <c r="C38" s="76" t="s">
        <v>244</v>
      </c>
      <c r="D38" s="76" t="s">
        <v>113</v>
      </c>
      <c r="E38" s="76" t="s">
        <v>125</v>
      </c>
      <c r="F38" s="76" t="s">
        <v>126</v>
      </c>
      <c r="G38" s="77" t="s">
        <v>11</v>
      </c>
      <c r="H38" s="78">
        <v>90362</v>
      </c>
    </row>
    <row r="39" spans="1:8" ht="12.75" customHeight="1" x14ac:dyDescent="0.2">
      <c r="A39" s="77" t="s">
        <v>128</v>
      </c>
      <c r="B39" s="76" t="s">
        <v>16</v>
      </c>
      <c r="C39" s="76" t="s">
        <v>245</v>
      </c>
      <c r="D39" s="76" t="s">
        <v>113</v>
      </c>
      <c r="E39" s="76" t="s">
        <v>125</v>
      </c>
      <c r="F39" s="76" t="s">
        <v>126</v>
      </c>
      <c r="G39" s="77" t="s">
        <v>11</v>
      </c>
      <c r="H39" s="78">
        <v>2395</v>
      </c>
    </row>
    <row r="40" spans="1:8" ht="12.75" customHeight="1" x14ac:dyDescent="0.2">
      <c r="A40" s="77" t="s">
        <v>130</v>
      </c>
      <c r="B40" s="76" t="s">
        <v>16</v>
      </c>
      <c r="C40" s="76" t="s">
        <v>246</v>
      </c>
      <c r="D40" s="76" t="s">
        <v>113</v>
      </c>
      <c r="E40" s="76" t="s">
        <v>125</v>
      </c>
      <c r="F40" s="76" t="s">
        <v>126</v>
      </c>
      <c r="G40" s="77" t="s">
        <v>11</v>
      </c>
      <c r="H40" s="78">
        <v>15190</v>
      </c>
    </row>
    <row r="41" spans="1:8" ht="12.75" customHeight="1" x14ac:dyDescent="0.2">
      <c r="A41" s="77" t="s">
        <v>132</v>
      </c>
      <c r="B41" s="76" t="s">
        <v>16</v>
      </c>
      <c r="C41" s="76" t="s">
        <v>247</v>
      </c>
      <c r="D41" s="76" t="s">
        <v>113</v>
      </c>
      <c r="E41" s="76" t="s">
        <v>125</v>
      </c>
      <c r="F41" s="76" t="s">
        <v>126</v>
      </c>
      <c r="G41" s="77" t="s">
        <v>11</v>
      </c>
      <c r="H41" s="78">
        <v>11340</v>
      </c>
    </row>
    <row r="42" spans="1:8" ht="12.75" customHeight="1" x14ac:dyDescent="0.2">
      <c r="A42" s="77" t="s">
        <v>136</v>
      </c>
      <c r="B42" s="76" t="s">
        <v>16</v>
      </c>
      <c r="C42" s="76" t="s">
        <v>248</v>
      </c>
      <c r="D42" s="76" t="s">
        <v>113</v>
      </c>
      <c r="E42" s="76" t="s">
        <v>139</v>
      </c>
      <c r="F42" s="76" t="s">
        <v>29</v>
      </c>
      <c r="G42" s="77" t="s">
        <v>12</v>
      </c>
      <c r="H42" s="78">
        <v>93183</v>
      </c>
    </row>
    <row r="43" spans="1:8" ht="12.75" customHeight="1" x14ac:dyDescent="0.2">
      <c r="A43" s="77" t="s">
        <v>141</v>
      </c>
      <c r="B43" s="76" t="s">
        <v>16</v>
      </c>
      <c r="C43" s="76" t="s">
        <v>249</v>
      </c>
      <c r="D43" s="76" t="s">
        <v>113</v>
      </c>
      <c r="E43" s="76" t="s">
        <v>139</v>
      </c>
      <c r="F43" s="76" t="s">
        <v>29</v>
      </c>
      <c r="G43" s="77" t="s">
        <v>12</v>
      </c>
      <c r="H43" s="78">
        <v>2469</v>
      </c>
    </row>
    <row r="44" spans="1:8" ht="12.75" customHeight="1" x14ac:dyDescent="0.2">
      <c r="A44" s="77" t="s">
        <v>143</v>
      </c>
      <c r="B44" s="76" t="s">
        <v>16</v>
      </c>
      <c r="C44" s="76" t="s">
        <v>250</v>
      </c>
      <c r="D44" s="76" t="s">
        <v>113</v>
      </c>
      <c r="E44" s="76" t="s">
        <v>139</v>
      </c>
      <c r="F44" s="76" t="s">
        <v>29</v>
      </c>
      <c r="G44" s="77" t="s">
        <v>12</v>
      </c>
      <c r="H44" s="78">
        <v>15664</v>
      </c>
    </row>
    <row r="45" spans="1:8" ht="12.75" customHeight="1" x14ac:dyDescent="0.2">
      <c r="A45" s="77" t="s">
        <v>145</v>
      </c>
      <c r="B45" s="76" t="s">
        <v>16</v>
      </c>
      <c r="C45" s="76" t="s">
        <v>251</v>
      </c>
      <c r="D45" s="76" t="s">
        <v>113</v>
      </c>
      <c r="E45" s="76" t="s">
        <v>139</v>
      </c>
      <c r="F45" s="76" t="s">
        <v>29</v>
      </c>
      <c r="G45" s="77" t="s">
        <v>12</v>
      </c>
      <c r="H45" s="78">
        <v>11340</v>
      </c>
    </row>
    <row r="46" spans="1:8" ht="12.75" customHeight="1" x14ac:dyDescent="0.2">
      <c r="A46" s="77" t="s">
        <v>146</v>
      </c>
      <c r="B46" s="76" t="s">
        <v>16</v>
      </c>
      <c r="C46" s="76" t="s">
        <v>232</v>
      </c>
      <c r="D46" s="76" t="s">
        <v>113</v>
      </c>
      <c r="E46" s="76" t="s">
        <v>139</v>
      </c>
      <c r="F46" s="76" t="s">
        <v>29</v>
      </c>
      <c r="G46" s="77" t="s">
        <v>150</v>
      </c>
      <c r="H46" s="78">
        <v>37701</v>
      </c>
    </row>
    <row r="47" spans="1:8" ht="12.75" customHeight="1" x14ac:dyDescent="0.2">
      <c r="A47" s="77" t="s">
        <v>147</v>
      </c>
      <c r="B47" s="76" t="s">
        <v>16</v>
      </c>
      <c r="C47" s="76" t="s">
        <v>233</v>
      </c>
      <c r="D47" s="76" t="s">
        <v>113</v>
      </c>
      <c r="E47" s="76" t="s">
        <v>139</v>
      </c>
      <c r="F47" s="76" t="s">
        <v>29</v>
      </c>
      <c r="G47" s="77" t="s">
        <v>150</v>
      </c>
      <c r="H47" s="78">
        <v>999</v>
      </c>
    </row>
    <row r="48" spans="1:8" ht="12.75" customHeight="1" x14ac:dyDescent="0.2">
      <c r="A48" s="77" t="s">
        <v>148</v>
      </c>
      <c r="B48" s="76" t="s">
        <v>16</v>
      </c>
      <c r="C48" s="76" t="s">
        <v>234</v>
      </c>
      <c r="D48" s="76" t="s">
        <v>113</v>
      </c>
      <c r="E48" s="76" t="s">
        <v>139</v>
      </c>
      <c r="F48" s="76" t="s">
        <v>29</v>
      </c>
      <c r="G48" s="77" t="s">
        <v>150</v>
      </c>
      <c r="H48" s="78">
        <v>6337</v>
      </c>
    </row>
    <row r="49" spans="1:8" ht="12.75" customHeight="1" x14ac:dyDescent="0.2">
      <c r="A49" s="77" t="s">
        <v>149</v>
      </c>
      <c r="B49" s="76" t="s">
        <v>16</v>
      </c>
      <c r="C49" s="76" t="s">
        <v>235</v>
      </c>
      <c r="D49" s="76" t="s">
        <v>113</v>
      </c>
      <c r="E49" s="76" t="s">
        <v>139</v>
      </c>
      <c r="F49" s="76" t="s">
        <v>29</v>
      </c>
      <c r="G49" s="77" t="s">
        <v>150</v>
      </c>
      <c r="H49" s="78">
        <v>11340</v>
      </c>
    </row>
    <row r="50" spans="1:8" ht="12.75" customHeight="1" x14ac:dyDescent="0.2">
      <c r="A50" s="77" t="s">
        <v>154</v>
      </c>
      <c r="B50" s="76" t="s">
        <v>16</v>
      </c>
      <c r="C50" s="76" t="s">
        <v>252</v>
      </c>
      <c r="D50" s="76" t="s">
        <v>113</v>
      </c>
      <c r="E50" s="76" t="s">
        <v>156</v>
      </c>
      <c r="F50" s="76" t="s">
        <v>29</v>
      </c>
      <c r="G50" s="77" t="s">
        <v>13</v>
      </c>
      <c r="H50" s="78">
        <v>76498</v>
      </c>
    </row>
    <row r="51" spans="1:8" ht="12.75" customHeight="1" x14ac:dyDescent="0.2">
      <c r="A51" s="77" t="s">
        <v>157</v>
      </c>
      <c r="B51" s="76" t="s">
        <v>16</v>
      </c>
      <c r="C51" s="76" t="s">
        <v>253</v>
      </c>
      <c r="D51" s="76" t="s">
        <v>113</v>
      </c>
      <c r="E51" s="76" t="s">
        <v>156</v>
      </c>
      <c r="F51" s="76" t="s">
        <v>29</v>
      </c>
      <c r="G51" s="77" t="s">
        <v>13</v>
      </c>
      <c r="H51" s="78">
        <v>2027</v>
      </c>
    </row>
    <row r="52" spans="1:8" ht="12.75" customHeight="1" x14ac:dyDescent="0.2">
      <c r="A52" s="77" t="s">
        <v>158</v>
      </c>
      <c r="B52" s="76" t="s">
        <v>16</v>
      </c>
      <c r="C52" s="76" t="s">
        <v>254</v>
      </c>
      <c r="D52" s="76" t="s">
        <v>113</v>
      </c>
      <c r="E52" s="76" t="s">
        <v>156</v>
      </c>
      <c r="F52" s="76" t="s">
        <v>29</v>
      </c>
      <c r="G52" s="77" t="s">
        <v>13</v>
      </c>
      <c r="H52" s="78">
        <v>12859</v>
      </c>
    </row>
    <row r="53" spans="1:8" ht="12.75" customHeight="1" x14ac:dyDescent="0.2">
      <c r="A53" s="77" t="s">
        <v>159</v>
      </c>
      <c r="B53" s="76" t="s">
        <v>16</v>
      </c>
      <c r="C53" s="76" t="s">
        <v>255</v>
      </c>
      <c r="D53" s="76" t="s">
        <v>113</v>
      </c>
      <c r="E53" s="76" t="s">
        <v>156</v>
      </c>
      <c r="F53" s="76" t="s">
        <v>29</v>
      </c>
      <c r="G53" s="77" t="s">
        <v>13</v>
      </c>
      <c r="H53" s="78">
        <v>11340</v>
      </c>
    </row>
    <row r="54" spans="1:8" ht="12.75" customHeight="1" x14ac:dyDescent="0.2">
      <c r="A54" s="77" t="s">
        <v>163</v>
      </c>
      <c r="B54" s="76" t="s">
        <v>16</v>
      </c>
      <c r="C54" s="76" t="s">
        <v>256</v>
      </c>
      <c r="D54" s="76" t="s">
        <v>113</v>
      </c>
      <c r="E54" s="76" t="s">
        <v>164</v>
      </c>
      <c r="F54" s="76" t="s">
        <v>29</v>
      </c>
      <c r="G54" s="77" t="s">
        <v>14</v>
      </c>
      <c r="H54" s="78">
        <v>65487</v>
      </c>
    </row>
    <row r="55" spans="1:8" ht="12.75" customHeight="1" x14ac:dyDescent="0.2">
      <c r="A55" s="77" t="s">
        <v>165</v>
      </c>
      <c r="B55" s="76" t="s">
        <v>16</v>
      </c>
      <c r="C55" s="76" t="s">
        <v>257</v>
      </c>
      <c r="D55" s="76" t="s">
        <v>113</v>
      </c>
      <c r="E55" s="76" t="s">
        <v>164</v>
      </c>
      <c r="F55" s="76" t="s">
        <v>29</v>
      </c>
      <c r="G55" s="77" t="s">
        <v>14</v>
      </c>
      <c r="H55" s="78">
        <v>1735</v>
      </c>
    </row>
    <row r="56" spans="1:8" ht="12.75" customHeight="1" x14ac:dyDescent="0.2">
      <c r="A56" s="77" t="s">
        <v>166</v>
      </c>
      <c r="B56" s="76" t="s">
        <v>16</v>
      </c>
      <c r="C56" s="76" t="s">
        <v>258</v>
      </c>
      <c r="D56" s="76" t="s">
        <v>113</v>
      </c>
      <c r="E56" s="76" t="s">
        <v>164</v>
      </c>
      <c r="F56" s="76" t="s">
        <v>29</v>
      </c>
      <c r="G56" s="77" t="s">
        <v>14</v>
      </c>
      <c r="H56" s="78">
        <f>11008+1</f>
        <v>11009</v>
      </c>
    </row>
    <row r="57" spans="1:8" ht="12.75" customHeight="1" x14ac:dyDescent="0.2">
      <c r="A57" s="77" t="s">
        <v>181</v>
      </c>
      <c r="B57" s="76" t="s">
        <v>16</v>
      </c>
      <c r="C57" s="76" t="s">
        <v>236</v>
      </c>
      <c r="D57" s="76" t="s">
        <v>20</v>
      </c>
      <c r="E57" s="82" t="s">
        <v>177</v>
      </c>
      <c r="F57" s="76" t="s">
        <v>29</v>
      </c>
      <c r="G57" s="77" t="s">
        <v>168</v>
      </c>
      <c r="H57" s="78">
        <v>48924</v>
      </c>
    </row>
    <row r="58" spans="1:8" ht="12.75" customHeight="1" x14ac:dyDescent="0.2">
      <c r="A58" s="77" t="s">
        <v>182</v>
      </c>
      <c r="B58" s="76" t="s">
        <v>16</v>
      </c>
      <c r="C58" s="76" t="s">
        <v>237</v>
      </c>
      <c r="D58" s="76" t="s">
        <v>20</v>
      </c>
      <c r="E58" s="82" t="s">
        <v>177</v>
      </c>
      <c r="F58" s="76" t="s">
        <v>29</v>
      </c>
      <c r="G58" s="77" t="s">
        <v>168</v>
      </c>
      <c r="H58" s="78">
        <v>1297</v>
      </c>
    </row>
    <row r="59" spans="1:8" ht="12.75" customHeight="1" x14ac:dyDescent="0.2">
      <c r="A59" s="77" t="s">
        <v>183</v>
      </c>
      <c r="B59" s="76" t="s">
        <v>16</v>
      </c>
      <c r="C59" s="76" t="s">
        <v>238</v>
      </c>
      <c r="D59" s="76" t="s">
        <v>20</v>
      </c>
      <c r="E59" s="82" t="s">
        <v>177</v>
      </c>
      <c r="F59" s="76" t="s">
        <v>29</v>
      </c>
      <c r="G59" s="77" t="s">
        <v>168</v>
      </c>
      <c r="H59" s="78">
        <v>8224</v>
      </c>
    </row>
    <row r="60" spans="1:8" ht="12.75" customHeight="1" x14ac:dyDescent="0.2">
      <c r="A60" s="77" t="s">
        <v>184</v>
      </c>
      <c r="B60" s="76" t="s">
        <v>16</v>
      </c>
      <c r="C60" s="76" t="s">
        <v>239</v>
      </c>
      <c r="D60" s="76" t="s">
        <v>20</v>
      </c>
      <c r="E60" s="82" t="s">
        <v>177</v>
      </c>
      <c r="F60" s="76" t="s">
        <v>29</v>
      </c>
      <c r="G60" s="77" t="s">
        <v>168</v>
      </c>
      <c r="H60" s="78">
        <v>5670</v>
      </c>
    </row>
    <row r="61" spans="1:8" ht="12.75" customHeight="1" x14ac:dyDescent="0.2">
      <c r="A61" s="77" t="s">
        <v>185</v>
      </c>
      <c r="B61" s="76" t="s">
        <v>16</v>
      </c>
      <c r="C61" s="76" t="s">
        <v>236</v>
      </c>
      <c r="D61" s="76" t="s">
        <v>20</v>
      </c>
      <c r="E61" s="82" t="s">
        <v>178</v>
      </c>
      <c r="F61" s="76" t="s">
        <v>29</v>
      </c>
      <c r="G61" s="77" t="s">
        <v>168</v>
      </c>
      <c r="H61" s="78">
        <v>48924</v>
      </c>
    </row>
    <row r="62" spans="1:8" ht="12.75" customHeight="1" x14ac:dyDescent="0.2">
      <c r="A62" s="77" t="s">
        <v>186</v>
      </c>
      <c r="B62" s="76" t="s">
        <v>16</v>
      </c>
      <c r="C62" s="76" t="s">
        <v>237</v>
      </c>
      <c r="D62" s="76" t="s">
        <v>20</v>
      </c>
      <c r="E62" s="82" t="s">
        <v>178</v>
      </c>
      <c r="F62" s="76" t="s">
        <v>29</v>
      </c>
      <c r="G62" s="77" t="s">
        <v>168</v>
      </c>
      <c r="H62" s="78">
        <v>1297</v>
      </c>
    </row>
    <row r="63" spans="1:8" ht="12.75" customHeight="1" x14ac:dyDescent="0.2">
      <c r="A63" s="77" t="s">
        <v>187</v>
      </c>
      <c r="B63" s="76" t="s">
        <v>16</v>
      </c>
      <c r="C63" s="76" t="s">
        <v>238</v>
      </c>
      <c r="D63" s="76" t="s">
        <v>20</v>
      </c>
      <c r="E63" s="82" t="s">
        <v>178</v>
      </c>
      <c r="F63" s="76" t="s">
        <v>29</v>
      </c>
      <c r="G63" s="77" t="s">
        <v>168</v>
      </c>
      <c r="H63" s="78">
        <v>8224</v>
      </c>
    </row>
    <row r="64" spans="1:8" ht="12.75" customHeight="1" x14ac:dyDescent="0.2">
      <c r="A64" s="77" t="s">
        <v>188</v>
      </c>
      <c r="B64" s="76" t="s">
        <v>16</v>
      </c>
      <c r="C64" s="76" t="s">
        <v>239</v>
      </c>
      <c r="D64" s="76" t="s">
        <v>20</v>
      </c>
      <c r="E64" s="82" t="s">
        <v>178</v>
      </c>
      <c r="F64" s="76" t="s">
        <v>29</v>
      </c>
      <c r="G64" s="77" t="s">
        <v>168</v>
      </c>
      <c r="H64" s="78">
        <v>5670</v>
      </c>
    </row>
    <row r="65" spans="1:8" ht="12.75" customHeight="1" x14ac:dyDescent="0.2">
      <c r="A65" s="77" t="s">
        <v>189</v>
      </c>
      <c r="B65" s="76" t="s">
        <v>16</v>
      </c>
      <c r="C65" s="76" t="s">
        <v>236</v>
      </c>
      <c r="D65" s="76" t="s">
        <v>20</v>
      </c>
      <c r="E65" s="82" t="s">
        <v>179</v>
      </c>
      <c r="F65" s="76" t="s">
        <v>29</v>
      </c>
      <c r="G65" s="77" t="s">
        <v>168</v>
      </c>
      <c r="H65" s="78">
        <v>48924</v>
      </c>
    </row>
    <row r="66" spans="1:8" ht="12.75" customHeight="1" x14ac:dyDescent="0.2">
      <c r="A66" s="77" t="s">
        <v>190</v>
      </c>
      <c r="B66" s="76" t="s">
        <v>16</v>
      </c>
      <c r="C66" s="76" t="s">
        <v>237</v>
      </c>
      <c r="D66" s="76" t="s">
        <v>20</v>
      </c>
      <c r="E66" s="82" t="s">
        <v>179</v>
      </c>
      <c r="F66" s="76" t="s">
        <v>29</v>
      </c>
      <c r="G66" s="77" t="s">
        <v>168</v>
      </c>
      <c r="H66" s="78">
        <v>1297</v>
      </c>
    </row>
    <row r="67" spans="1:8" ht="12.75" customHeight="1" x14ac:dyDescent="0.2">
      <c r="A67" s="77" t="s">
        <v>191</v>
      </c>
      <c r="B67" s="76" t="s">
        <v>16</v>
      </c>
      <c r="C67" s="76" t="s">
        <v>238</v>
      </c>
      <c r="D67" s="76" t="s">
        <v>20</v>
      </c>
      <c r="E67" s="82" t="s">
        <v>179</v>
      </c>
      <c r="F67" s="76" t="s">
        <v>29</v>
      </c>
      <c r="G67" s="77" t="s">
        <v>168</v>
      </c>
      <c r="H67" s="78">
        <v>8224</v>
      </c>
    </row>
    <row r="68" spans="1:8" ht="12.75" customHeight="1" x14ac:dyDescent="0.2">
      <c r="A68" s="77" t="s">
        <v>192</v>
      </c>
      <c r="B68" s="76" t="s">
        <v>16</v>
      </c>
      <c r="C68" s="76" t="s">
        <v>239</v>
      </c>
      <c r="D68" s="76" t="s">
        <v>20</v>
      </c>
      <c r="E68" s="82" t="s">
        <v>179</v>
      </c>
      <c r="F68" s="76" t="s">
        <v>29</v>
      </c>
      <c r="G68" s="77" t="s">
        <v>168</v>
      </c>
      <c r="H68" s="78">
        <v>5670</v>
      </c>
    </row>
    <row r="69" spans="1:8" ht="12.75" customHeight="1" x14ac:dyDescent="0.2">
      <c r="A69" s="77" t="s">
        <v>193</v>
      </c>
      <c r="B69" s="76" t="s">
        <v>16</v>
      </c>
      <c r="C69" s="76" t="s">
        <v>236</v>
      </c>
      <c r="D69" s="76" t="s">
        <v>20</v>
      </c>
      <c r="E69" s="82" t="s">
        <v>180</v>
      </c>
      <c r="F69" s="76" t="s">
        <v>29</v>
      </c>
      <c r="G69" s="77" t="s">
        <v>168</v>
      </c>
      <c r="H69" s="78">
        <v>48924</v>
      </c>
    </row>
    <row r="70" spans="1:8" ht="12.75" customHeight="1" x14ac:dyDescent="0.2">
      <c r="A70" s="77" t="s">
        <v>194</v>
      </c>
      <c r="B70" s="76" t="s">
        <v>16</v>
      </c>
      <c r="C70" s="76" t="s">
        <v>237</v>
      </c>
      <c r="D70" s="76" t="s">
        <v>20</v>
      </c>
      <c r="E70" s="82" t="s">
        <v>180</v>
      </c>
      <c r="F70" s="76" t="s">
        <v>29</v>
      </c>
      <c r="G70" s="77" t="s">
        <v>168</v>
      </c>
      <c r="H70" s="78">
        <v>1297</v>
      </c>
    </row>
    <row r="71" spans="1:8" ht="12.75" customHeight="1" x14ac:dyDescent="0.2">
      <c r="A71" s="77" t="s">
        <v>195</v>
      </c>
      <c r="B71" s="76" t="s">
        <v>16</v>
      </c>
      <c r="C71" s="76" t="s">
        <v>238</v>
      </c>
      <c r="D71" s="76" t="s">
        <v>20</v>
      </c>
      <c r="E71" s="82" t="s">
        <v>180</v>
      </c>
      <c r="F71" s="76" t="s">
        <v>29</v>
      </c>
      <c r="G71" s="77" t="s">
        <v>168</v>
      </c>
      <c r="H71" s="78">
        <v>8224</v>
      </c>
    </row>
    <row r="72" spans="1:8" ht="12.75" customHeight="1" x14ac:dyDescent="0.2">
      <c r="A72" s="77" t="s">
        <v>196</v>
      </c>
      <c r="B72" s="76" t="s">
        <v>16</v>
      </c>
      <c r="C72" s="76" t="s">
        <v>239</v>
      </c>
      <c r="D72" s="76" t="s">
        <v>20</v>
      </c>
      <c r="E72" s="82" t="s">
        <v>180</v>
      </c>
      <c r="F72" s="76" t="s">
        <v>29</v>
      </c>
      <c r="G72" s="77" t="s">
        <v>168</v>
      </c>
      <c r="H72" s="78">
        <v>5670</v>
      </c>
    </row>
    <row r="73" spans="1:8" ht="12.75" customHeight="1" x14ac:dyDescent="0.2">
      <c r="A73" s="77" t="s">
        <v>172</v>
      </c>
      <c r="B73" s="76" t="s">
        <v>16</v>
      </c>
      <c r="C73" s="76" t="s">
        <v>236</v>
      </c>
      <c r="D73" s="76" t="s">
        <v>20</v>
      </c>
      <c r="E73" s="82" t="s">
        <v>176</v>
      </c>
      <c r="F73" s="76" t="s">
        <v>29</v>
      </c>
      <c r="G73" s="77" t="s">
        <v>168</v>
      </c>
      <c r="H73" s="78">
        <v>48924</v>
      </c>
    </row>
    <row r="74" spans="1:8" ht="12.75" customHeight="1" x14ac:dyDescent="0.2">
      <c r="A74" s="77" t="s">
        <v>173</v>
      </c>
      <c r="B74" s="76" t="s">
        <v>16</v>
      </c>
      <c r="C74" s="76" t="s">
        <v>237</v>
      </c>
      <c r="D74" s="76" t="s">
        <v>20</v>
      </c>
      <c r="E74" s="82" t="s">
        <v>176</v>
      </c>
      <c r="F74" s="76" t="s">
        <v>29</v>
      </c>
      <c r="G74" s="77" t="s">
        <v>168</v>
      </c>
      <c r="H74" s="78">
        <v>1297</v>
      </c>
    </row>
    <row r="75" spans="1:8" ht="12.75" customHeight="1" x14ac:dyDescent="0.2">
      <c r="A75" s="77" t="s">
        <v>174</v>
      </c>
      <c r="B75" s="76" t="s">
        <v>16</v>
      </c>
      <c r="C75" s="76" t="s">
        <v>238</v>
      </c>
      <c r="D75" s="76" t="s">
        <v>20</v>
      </c>
      <c r="E75" s="82" t="s">
        <v>176</v>
      </c>
      <c r="F75" s="76" t="s">
        <v>29</v>
      </c>
      <c r="G75" s="77" t="s">
        <v>168</v>
      </c>
      <c r="H75" s="78">
        <v>8224</v>
      </c>
    </row>
    <row r="76" spans="1:8" ht="12.75" customHeight="1" x14ac:dyDescent="0.2">
      <c r="A76" s="77" t="s">
        <v>175</v>
      </c>
      <c r="B76" s="76" t="s">
        <v>16</v>
      </c>
      <c r="C76" s="76" t="s">
        <v>239</v>
      </c>
      <c r="D76" s="76" t="s">
        <v>20</v>
      </c>
      <c r="E76" s="82" t="s">
        <v>176</v>
      </c>
      <c r="F76" s="76" t="s">
        <v>29</v>
      </c>
      <c r="G76" s="77" t="s">
        <v>168</v>
      </c>
      <c r="H76" s="78">
        <v>5670</v>
      </c>
    </row>
    <row r="77" spans="1:8" ht="12.75" customHeight="1" x14ac:dyDescent="0.2">
      <c r="A77" s="77" t="s">
        <v>102</v>
      </c>
      <c r="B77" s="76" t="s">
        <v>16</v>
      </c>
      <c r="C77" s="76" t="s">
        <v>236</v>
      </c>
      <c r="D77" s="76" t="s">
        <v>20</v>
      </c>
      <c r="E77" s="76" t="s">
        <v>59</v>
      </c>
      <c r="F77" s="76" t="s">
        <v>29</v>
      </c>
      <c r="G77" s="77" t="s">
        <v>168</v>
      </c>
      <c r="H77" s="78">
        <v>48924</v>
      </c>
    </row>
    <row r="78" spans="1:8" ht="12.75" customHeight="1" x14ac:dyDescent="0.2">
      <c r="A78" s="77" t="s">
        <v>103</v>
      </c>
      <c r="B78" s="76" t="s">
        <v>16</v>
      </c>
      <c r="C78" s="76" t="s">
        <v>237</v>
      </c>
      <c r="D78" s="76" t="s">
        <v>20</v>
      </c>
      <c r="E78" s="76" t="s">
        <v>59</v>
      </c>
      <c r="F78" s="76" t="s">
        <v>29</v>
      </c>
      <c r="G78" s="77" t="s">
        <v>168</v>
      </c>
      <c r="H78" s="78">
        <v>1297</v>
      </c>
    </row>
    <row r="79" spans="1:8" ht="12.75" customHeight="1" x14ac:dyDescent="0.2">
      <c r="A79" s="77" t="s">
        <v>104</v>
      </c>
      <c r="B79" s="76" t="s">
        <v>16</v>
      </c>
      <c r="C79" s="76" t="s">
        <v>238</v>
      </c>
      <c r="D79" s="76" t="s">
        <v>20</v>
      </c>
      <c r="E79" s="76" t="s">
        <v>59</v>
      </c>
      <c r="F79" s="76" t="s">
        <v>29</v>
      </c>
      <c r="G79" s="77" t="s">
        <v>168</v>
      </c>
      <c r="H79" s="78">
        <v>8224</v>
      </c>
    </row>
    <row r="80" spans="1:8" ht="12.75" customHeight="1" x14ac:dyDescent="0.2">
      <c r="A80" s="77" t="s">
        <v>105</v>
      </c>
      <c r="B80" s="76" t="s">
        <v>16</v>
      </c>
      <c r="C80" s="76" t="s">
        <v>239</v>
      </c>
      <c r="D80" s="76" t="s">
        <v>20</v>
      </c>
      <c r="E80" s="76" t="s">
        <v>59</v>
      </c>
      <c r="F80" s="76" t="s">
        <v>29</v>
      </c>
      <c r="G80" s="77" t="s">
        <v>168</v>
      </c>
      <c r="H80" s="78">
        <v>5670</v>
      </c>
    </row>
    <row r="81" spans="1:8" ht="12.75" customHeight="1" x14ac:dyDescent="0.2">
      <c r="A81" s="77" t="s">
        <v>94</v>
      </c>
      <c r="B81" s="76" t="s">
        <v>16</v>
      </c>
      <c r="C81" s="76" t="s">
        <v>236</v>
      </c>
      <c r="D81" s="76" t="s">
        <v>20</v>
      </c>
      <c r="E81" s="82" t="s">
        <v>80</v>
      </c>
      <c r="F81" s="76" t="s">
        <v>29</v>
      </c>
      <c r="G81" s="77" t="s">
        <v>168</v>
      </c>
      <c r="H81" s="78">
        <v>48924</v>
      </c>
    </row>
    <row r="82" spans="1:8" ht="12.75" customHeight="1" x14ac:dyDescent="0.2">
      <c r="A82" s="77" t="s">
        <v>95</v>
      </c>
      <c r="B82" s="76" t="s">
        <v>16</v>
      </c>
      <c r="C82" s="76" t="s">
        <v>237</v>
      </c>
      <c r="D82" s="76" t="s">
        <v>20</v>
      </c>
      <c r="E82" s="82" t="s">
        <v>80</v>
      </c>
      <c r="F82" s="76" t="s">
        <v>29</v>
      </c>
      <c r="G82" s="77" t="s">
        <v>168</v>
      </c>
      <c r="H82" s="78">
        <v>1297</v>
      </c>
    </row>
    <row r="83" spans="1:8" ht="12.75" customHeight="1" x14ac:dyDescent="0.2">
      <c r="A83" s="77" t="s">
        <v>96</v>
      </c>
      <c r="B83" s="76" t="s">
        <v>16</v>
      </c>
      <c r="C83" s="76" t="s">
        <v>238</v>
      </c>
      <c r="D83" s="76" t="s">
        <v>20</v>
      </c>
      <c r="E83" s="82" t="s">
        <v>80</v>
      </c>
      <c r="F83" s="76" t="s">
        <v>29</v>
      </c>
      <c r="G83" s="77" t="s">
        <v>168</v>
      </c>
      <c r="H83" s="78">
        <v>8224</v>
      </c>
    </row>
    <row r="84" spans="1:8" ht="12.75" customHeight="1" x14ac:dyDescent="0.2">
      <c r="A84" s="77" t="s">
        <v>97</v>
      </c>
      <c r="B84" s="76" t="s">
        <v>16</v>
      </c>
      <c r="C84" s="76" t="s">
        <v>239</v>
      </c>
      <c r="D84" s="76" t="s">
        <v>20</v>
      </c>
      <c r="E84" s="82" t="s">
        <v>80</v>
      </c>
      <c r="F84" s="76" t="s">
        <v>29</v>
      </c>
      <c r="G84" s="77" t="s">
        <v>168</v>
      </c>
      <c r="H84" s="78">
        <v>5670</v>
      </c>
    </row>
    <row r="85" spans="1:8" ht="12.75" customHeight="1" x14ac:dyDescent="0.2">
      <c r="A85" s="77" t="s">
        <v>204</v>
      </c>
      <c r="B85" s="76" t="s">
        <v>16</v>
      </c>
      <c r="C85" s="76" t="s">
        <v>259</v>
      </c>
      <c r="D85" s="76" t="s">
        <v>113</v>
      </c>
      <c r="E85" s="76" t="s">
        <v>206</v>
      </c>
      <c r="F85" s="76" t="s">
        <v>29</v>
      </c>
      <c r="G85" s="77" t="s">
        <v>213</v>
      </c>
      <c r="H85" s="78">
        <v>9167</v>
      </c>
    </row>
    <row r="86" spans="1:8" ht="12.75" customHeight="1" x14ac:dyDescent="0.2">
      <c r="A86" s="77" t="s">
        <v>208</v>
      </c>
      <c r="B86" s="76" t="s">
        <v>16</v>
      </c>
      <c r="C86" s="76" t="s">
        <v>260</v>
      </c>
      <c r="D86" s="76" t="s">
        <v>113</v>
      </c>
      <c r="E86" s="76" t="s">
        <v>206</v>
      </c>
      <c r="F86" s="76" t="s">
        <v>29</v>
      </c>
      <c r="G86" s="77" t="s">
        <v>213</v>
      </c>
      <c r="H86" s="78">
        <v>243</v>
      </c>
    </row>
    <row r="87" spans="1:8" ht="12.75" customHeight="1" x14ac:dyDescent="0.2">
      <c r="A87" s="77" t="s">
        <v>210</v>
      </c>
      <c r="B87" s="76" t="s">
        <v>16</v>
      </c>
      <c r="C87" s="76" t="s">
        <v>261</v>
      </c>
      <c r="D87" s="76" t="s">
        <v>113</v>
      </c>
      <c r="E87" s="76" t="s">
        <v>206</v>
      </c>
      <c r="F87" s="76" t="s">
        <v>29</v>
      </c>
      <c r="G87" s="77" t="s">
        <v>213</v>
      </c>
      <c r="H87" s="78">
        <v>1540</v>
      </c>
    </row>
    <row r="88" spans="1:8" ht="12.75" customHeight="1" x14ac:dyDescent="0.2">
      <c r="A88" s="77" t="s">
        <v>215</v>
      </c>
      <c r="B88" s="76" t="s">
        <v>16</v>
      </c>
      <c r="C88" s="76" t="s">
        <v>256</v>
      </c>
      <c r="D88" s="76" t="s">
        <v>113</v>
      </c>
      <c r="E88" s="76" t="s">
        <v>216</v>
      </c>
      <c r="F88" s="76" t="s">
        <v>29</v>
      </c>
      <c r="G88" s="77" t="s">
        <v>220</v>
      </c>
      <c r="H88" s="78">
        <v>9167</v>
      </c>
    </row>
    <row r="89" spans="1:8" ht="12.75" customHeight="1" x14ac:dyDescent="0.2">
      <c r="A89" s="77" t="s">
        <v>217</v>
      </c>
      <c r="B89" s="76" t="s">
        <v>16</v>
      </c>
      <c r="C89" s="76" t="s">
        <v>257</v>
      </c>
      <c r="D89" s="76" t="s">
        <v>113</v>
      </c>
      <c r="E89" s="76" t="s">
        <v>216</v>
      </c>
      <c r="F89" s="76" t="s">
        <v>29</v>
      </c>
      <c r="G89" s="77" t="s">
        <v>220</v>
      </c>
      <c r="H89" s="78">
        <v>243</v>
      </c>
    </row>
    <row r="90" spans="1:8" ht="12.75" customHeight="1" x14ac:dyDescent="0.2">
      <c r="A90" s="77" t="s">
        <v>218</v>
      </c>
      <c r="B90" s="76" t="s">
        <v>16</v>
      </c>
      <c r="C90" s="76" t="s">
        <v>258</v>
      </c>
      <c r="D90" s="76" t="s">
        <v>113</v>
      </c>
      <c r="E90" s="76" t="s">
        <v>216</v>
      </c>
      <c r="F90" s="76" t="s">
        <v>29</v>
      </c>
      <c r="G90" s="77" t="s">
        <v>220</v>
      </c>
      <c r="H90" s="78">
        <v>1540</v>
      </c>
    </row>
    <row r="91" spans="1:8" ht="12.75" customHeight="1" x14ac:dyDescent="0.2">
      <c r="A91" s="77" t="s">
        <v>146</v>
      </c>
      <c r="B91" s="83" t="s">
        <v>16</v>
      </c>
      <c r="C91" s="76" t="s">
        <v>232</v>
      </c>
      <c r="D91" s="83" t="s">
        <v>113</v>
      </c>
      <c r="E91" s="83" t="s">
        <v>139</v>
      </c>
      <c r="F91" s="83" t="s">
        <v>29</v>
      </c>
      <c r="G91" s="77"/>
      <c r="H91" s="78">
        <v>18660</v>
      </c>
    </row>
    <row r="92" spans="1:8" ht="12.75" customHeight="1" x14ac:dyDescent="0.2">
      <c r="A92" s="77" t="s">
        <v>147</v>
      </c>
      <c r="B92" s="83" t="s">
        <v>16</v>
      </c>
      <c r="C92" s="76" t="s">
        <v>233</v>
      </c>
      <c r="D92" s="83" t="s">
        <v>113</v>
      </c>
      <c r="E92" s="83" t="s">
        <v>139</v>
      </c>
      <c r="F92" s="83" t="s">
        <v>29</v>
      </c>
      <c r="G92" s="77"/>
      <c r="H92" s="78">
        <v>494</v>
      </c>
    </row>
    <row r="93" spans="1:8" ht="12.75" customHeight="1" x14ac:dyDescent="0.2">
      <c r="A93" s="77" t="s">
        <v>148</v>
      </c>
      <c r="B93" s="83" t="s">
        <v>16</v>
      </c>
      <c r="C93" s="76" t="s">
        <v>234</v>
      </c>
      <c r="D93" s="83" t="s">
        <v>113</v>
      </c>
      <c r="E93" s="83" t="s">
        <v>139</v>
      </c>
      <c r="F93" s="83" t="s">
        <v>29</v>
      </c>
      <c r="G93" s="77"/>
      <c r="H93" s="78">
        <v>3137</v>
      </c>
    </row>
    <row r="94" spans="1:8" ht="12.75" customHeight="1" x14ac:dyDescent="0.2">
      <c r="A94" s="77" t="s">
        <v>149</v>
      </c>
      <c r="B94" s="83" t="s">
        <v>16</v>
      </c>
      <c r="C94" s="76" t="s">
        <v>235</v>
      </c>
      <c r="D94" s="83" t="s">
        <v>113</v>
      </c>
      <c r="E94" s="83" t="s">
        <v>139</v>
      </c>
      <c r="F94" s="83" t="s">
        <v>29</v>
      </c>
      <c r="G94" s="77"/>
      <c r="H94" s="78">
        <v>5670</v>
      </c>
    </row>
    <row r="95" spans="1:8" ht="12.75" customHeight="1" x14ac:dyDescent="0.2">
      <c r="A95" s="77" t="s">
        <v>197</v>
      </c>
      <c r="B95" s="83" t="s">
        <v>16</v>
      </c>
      <c r="C95" s="76" t="s">
        <v>262</v>
      </c>
      <c r="D95" s="83" t="s">
        <v>113</v>
      </c>
      <c r="E95" s="83" t="s">
        <v>223</v>
      </c>
      <c r="F95" s="83" t="s">
        <v>29</v>
      </c>
      <c r="G95" s="77"/>
      <c r="H95" s="78">
        <v>21468</v>
      </c>
    </row>
    <row r="96" spans="1:8" ht="12.75" customHeight="1" x14ac:dyDescent="0.2">
      <c r="A96" s="77" t="s">
        <v>199</v>
      </c>
      <c r="B96" s="83" t="s">
        <v>16</v>
      </c>
      <c r="C96" s="76" t="s">
        <v>263</v>
      </c>
      <c r="D96" s="83" t="s">
        <v>113</v>
      </c>
      <c r="E96" s="83" t="s">
        <v>223</v>
      </c>
      <c r="F96" s="83" t="s">
        <v>29</v>
      </c>
      <c r="G96" s="77"/>
      <c r="H96" s="78">
        <v>569</v>
      </c>
    </row>
    <row r="97" spans="1:8" ht="12.75" customHeight="1" x14ac:dyDescent="0.2">
      <c r="A97" s="77" t="s">
        <v>198</v>
      </c>
      <c r="B97" s="83" t="s">
        <v>16</v>
      </c>
      <c r="C97" s="76" t="s">
        <v>264</v>
      </c>
      <c r="D97" s="83" t="s">
        <v>113</v>
      </c>
      <c r="E97" s="83" t="s">
        <v>223</v>
      </c>
      <c r="F97" s="83" t="s">
        <v>29</v>
      </c>
      <c r="G97" s="77"/>
      <c r="H97" s="78">
        <v>3609</v>
      </c>
    </row>
    <row r="98" spans="1:8" ht="12.75" customHeight="1" x14ac:dyDescent="0.2">
      <c r="A98" s="77" t="s">
        <v>200</v>
      </c>
      <c r="B98" s="83" t="s">
        <v>16</v>
      </c>
      <c r="C98" s="76" t="s">
        <v>265</v>
      </c>
      <c r="D98" s="83" t="s">
        <v>113</v>
      </c>
      <c r="E98" s="83" t="s">
        <v>223</v>
      </c>
      <c r="F98" s="83" t="s">
        <v>29</v>
      </c>
      <c r="G98" s="77"/>
      <c r="H98" s="78">
        <v>5670</v>
      </c>
    </row>
    <row r="99" spans="1:8" ht="12.75" customHeight="1" x14ac:dyDescent="0.2">
      <c r="A99" s="77" t="s">
        <v>197</v>
      </c>
      <c r="B99" s="83" t="s">
        <v>16</v>
      </c>
      <c r="C99" s="76" t="s">
        <v>262</v>
      </c>
      <c r="D99" s="83" t="s">
        <v>113</v>
      </c>
      <c r="E99" s="83" t="s">
        <v>223</v>
      </c>
      <c r="F99" s="83" t="s">
        <v>29</v>
      </c>
      <c r="G99" s="77"/>
      <c r="H99" s="78">
        <v>18660</v>
      </c>
    </row>
    <row r="100" spans="1:8" ht="12.75" customHeight="1" x14ac:dyDescent="0.2">
      <c r="A100" s="77" t="s">
        <v>199</v>
      </c>
      <c r="B100" s="83" t="s">
        <v>16</v>
      </c>
      <c r="C100" s="76" t="s">
        <v>263</v>
      </c>
      <c r="D100" s="83" t="s">
        <v>113</v>
      </c>
      <c r="E100" s="83" t="s">
        <v>223</v>
      </c>
      <c r="F100" s="83" t="s">
        <v>29</v>
      </c>
      <c r="G100" s="77"/>
      <c r="H100" s="78">
        <v>494</v>
      </c>
    </row>
    <row r="101" spans="1:8" ht="12.75" customHeight="1" x14ac:dyDescent="0.2">
      <c r="A101" s="77" t="s">
        <v>198</v>
      </c>
      <c r="B101" s="83" t="s">
        <v>16</v>
      </c>
      <c r="C101" s="76" t="s">
        <v>264</v>
      </c>
      <c r="D101" s="83" t="s">
        <v>113</v>
      </c>
      <c r="E101" s="83" t="s">
        <v>223</v>
      </c>
      <c r="F101" s="83" t="s">
        <v>29</v>
      </c>
      <c r="G101" s="77"/>
      <c r="H101" s="78">
        <v>3136</v>
      </c>
    </row>
    <row r="102" spans="1:8" ht="12.75" customHeight="1" x14ac:dyDescent="0.2">
      <c r="A102" s="77" t="s">
        <v>200</v>
      </c>
      <c r="B102" s="83" t="s">
        <v>16</v>
      </c>
      <c r="C102" s="76" t="s">
        <v>265</v>
      </c>
      <c r="D102" s="83" t="s">
        <v>113</v>
      </c>
      <c r="E102" s="83" t="s">
        <v>223</v>
      </c>
      <c r="F102" s="83" t="s">
        <v>29</v>
      </c>
      <c r="G102" s="77"/>
      <c r="H102" s="78">
        <v>5670</v>
      </c>
    </row>
    <row r="103" spans="1:8" ht="12.75" customHeight="1" thickBot="1" x14ac:dyDescent="0.25">
      <c r="A103" s="77"/>
    </row>
    <row r="104" spans="1:8" ht="21.75" thickBot="1" x14ac:dyDescent="0.25">
      <c r="H104" s="84">
        <f>SUM(H2:H103)</f>
        <v>1526721</v>
      </c>
    </row>
  </sheetData>
  <autoFilter ref="A1:H10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FY19 Mid Year Adj T-Sheet</vt:lpstr>
      <vt:lpstr>Charge Codes</vt:lpstr>
      <vt:lpstr>JE UPLOAD</vt:lpstr>
    </vt:vector>
  </TitlesOfParts>
  <Company>DeKalb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DCSD</dc:creator>
  <cp:lastModifiedBy>Sherry Everett</cp:lastModifiedBy>
  <cp:lastPrinted>2018-12-27T19:05:35Z</cp:lastPrinted>
  <dcterms:created xsi:type="dcterms:W3CDTF">2015-10-27T14:07:55Z</dcterms:created>
  <dcterms:modified xsi:type="dcterms:W3CDTF">2018-12-28T15:53:52Z</dcterms:modified>
</cp:coreProperties>
</file>