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4300" windowHeight="12660" activeTab="0"/>
  </bookViews>
  <sheets>
    <sheet name="SUMMARY" sheetId="1" r:id="rId1"/>
    <sheet name="DISCRETIONARY" sheetId="2" r:id="rId2"/>
    <sheet name="PERSONNEL" sheetId="3" r:id="rId3"/>
  </sheets>
  <definedNames>
    <definedName name="_xlnm.Print_Area" localSheetId="1">'DISCRETIONARY'!$A:$P</definedName>
    <definedName name="_xlnm.Print_Area" localSheetId="2">'PERSONNEL'!$A:$M</definedName>
    <definedName name="_xlnm.Print_Area" localSheetId="0">'SUMMARY'!$A:$G</definedName>
    <definedName name="_xlnm.Print_Titles" localSheetId="1">'DISCRETIONARY'!$1:$9</definedName>
    <definedName name="_xlnm.Print_Titles" localSheetId="2">'PERSONNEL'!$1:$8</definedName>
    <definedName name="_xlnm.Print_Titles" localSheetId="0">'SUMMARY'!$1:$7</definedName>
  </definedNames>
  <calcPr fullCalcOnLoad="1"/>
</workbook>
</file>

<file path=xl/comments2.xml><?xml version="1.0" encoding="utf-8"?>
<comments xmlns="http://schemas.openxmlformats.org/spreadsheetml/2006/main">
  <authors>
    <author>FINANCE</author>
  </authors>
  <commentList>
    <comment ref="A7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GA FUNC   DESCRIPTION</t>
        </r>
        <r>
          <rPr>
            <sz val="8"/>
            <rFont val="Tahoma"/>
            <family val="0"/>
          </rPr>
          <t xml:space="preserve">
1000          INSTRUCTION
2100          PUPIL SERVICES
2210          IMPROVEMENT OF INSTRUCTIONAL SERVICES
2220          EDUCATIONAL MEDIA SERVICES
2230          FEDERAL GRANT ADMINISTRATION
2300          GENERAL ADMINISTRATION
2400          SCHOOL ADMINISTRATION
2500          SUPPORT SERVICES - BUSINESS
2600          MAINTENANCE AND OPERATION OF PLANT SERVICES
2700          STUDENT TRANSPORTATION SERVICE
2800          SUPPORT SERVICES - CENTRAL
2900          OTHER SUPPORT SERVICES
3100          SCHOOL NUTRITION PROGRAM
3200          ENTERPRISE OPERATIONS
3300          COMMUNITY SERVICES OPERATIONS
4000          FACILITIES ACQUISITION AND CONSTRUCTION SERVICES
5000          OTHER OUTLAYS
5100          DEBT SERVICE</t>
        </r>
      </text>
    </comment>
    <comment ref="C7" authorId="0">
      <text>
        <r>
          <rPr>
            <sz val="8"/>
            <rFont val="Tahoma"/>
            <family val="0"/>
          </rPr>
          <t xml:space="preserve">R - REVENUE
X - EXPENDITURE
</t>
        </r>
      </text>
    </comment>
  </commentList>
</comments>
</file>

<file path=xl/comments3.xml><?xml version="1.0" encoding="utf-8"?>
<comments xmlns="http://schemas.openxmlformats.org/spreadsheetml/2006/main">
  <authors>
    <author>FINANCE</author>
  </authors>
  <commentList>
    <comment ref="R7" authorId="0">
      <text>
        <r>
          <rPr>
            <sz val="8"/>
            <rFont val="Tahoma"/>
            <family val="0"/>
          </rPr>
          <t xml:space="preserve">
B - BASE Pay
S - SUPPLEMENT Pay</t>
        </r>
      </text>
    </comment>
    <comment ref="U7" authorId="0">
      <text>
        <r>
          <rPr>
            <b/>
            <sz val="8"/>
            <rFont val="Tahoma"/>
            <family val="0"/>
          </rPr>
          <t xml:space="preserve">NORM - NORMAL JOB
SUPL - SUPPLEMENT
PART - PART-TIME JOB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<sst xmlns="http://schemas.openxmlformats.org/spreadsheetml/2006/main" count="491" uniqueCount="193">
  <si>
    <t>FND</t>
  </si>
  <si>
    <t>FN</t>
  </si>
  <si>
    <t>OB</t>
  </si>
  <si>
    <t>SO</t>
  </si>
  <si>
    <t>PROJECT</t>
  </si>
  <si>
    <t>LOC</t>
  </si>
  <si>
    <t>PROG</t>
  </si>
  <si>
    <t>ACCOUNT DESCRIPTION</t>
  </si>
  <si>
    <t>TOTAL EXPENSE</t>
  </si>
  <si>
    <t>EMP ID</t>
  </si>
  <si>
    <t>NAME</t>
  </si>
  <si>
    <t>POSITION</t>
  </si>
  <si>
    <t>TYPE</t>
  </si>
  <si>
    <t>JOB</t>
  </si>
  <si>
    <t>SALARY</t>
  </si>
  <si>
    <t>DESCRIPTION</t>
  </si>
  <si>
    <t>2013
BUDGET</t>
  </si>
  <si>
    <t>PROPOSED
BUDGET</t>
  </si>
  <si>
    <t>2013 YTD
ACTIVITY</t>
  </si>
  <si>
    <t>Budget Request Summary - FY 2013-2014</t>
  </si>
  <si>
    <t>TITLE</t>
  </si>
  <si>
    <t>CHARGE CODE</t>
  </si>
  <si>
    <t>Comments</t>
  </si>
  <si>
    <t>Hourly Rate</t>
  </si>
  <si>
    <t>TOTAL REVENUE</t>
  </si>
  <si>
    <t>BENEFITS</t>
  </si>
  <si>
    <t>GA FUNC</t>
  </si>
  <si>
    <t>Hours per Week</t>
  </si>
  <si>
    <t>Number of 
Weeks</t>
  </si>
  <si>
    <t>L</t>
  </si>
  <si>
    <t>2011
ACTUAL</t>
  </si>
  <si>
    <t>2012
ACTUAL</t>
  </si>
  <si>
    <t>PROPOSED 2014
BUDGET</t>
  </si>
  <si>
    <t>JOB %</t>
  </si>
  <si>
    <t>PERSONNEL</t>
  </si>
  <si>
    <t>FY2011
ACTUAL</t>
  </si>
  <si>
    <t>FY2012
ACTUAL</t>
  </si>
  <si>
    <t>CODE</t>
  </si>
  <si>
    <t>GA CODE</t>
  </si>
  <si>
    <t>JOB TITLE</t>
  </si>
  <si>
    <t>PTP</t>
  </si>
  <si>
    <t>PTYPE</t>
  </si>
  <si>
    <t>SAL SLOT</t>
  </si>
  <si>
    <t>COUNT</t>
  </si>
  <si>
    <t>ACCT JOB %</t>
  </si>
  <si>
    <t>ACCT(43)</t>
  </si>
  <si>
    <t>NUMBER OF EMPLOYEES</t>
  </si>
  <si>
    <t>Additional ALT. BENEFITS</t>
  </si>
  <si>
    <t>ALT. BENEFITS CHARGE CODE</t>
  </si>
  <si>
    <t>DISCRETIONARY</t>
  </si>
  <si>
    <t>ALTPLAN (290)</t>
  </si>
  <si>
    <t>TRS (230)</t>
  </si>
  <si>
    <t>CERTIFIED (210)</t>
  </si>
  <si>
    <t>CLASSIFIED (210)</t>
  </si>
  <si>
    <t>FY2013</t>
  </si>
  <si>
    <t>FY2014</t>
  </si>
  <si>
    <t>Diff</t>
  </si>
  <si>
    <t>% change</t>
  </si>
  <si>
    <t>SALARIES</t>
  </si>
  <si>
    <t>OTHER</t>
  </si>
  <si>
    <t>DEKALB HIGH SCHOOL OF TECHNOLOGY-SOUTH</t>
  </si>
  <si>
    <t>PROJECT 000101 LOC 623</t>
  </si>
  <si>
    <t>Schools</t>
  </si>
  <si>
    <t>X</t>
  </si>
  <si>
    <t>TEACHERS</t>
  </si>
  <si>
    <t>TEACHERS (110)</t>
  </si>
  <si>
    <t>Teacher, Video Broadcast Prod.</t>
  </si>
  <si>
    <t>101</t>
  </si>
  <si>
    <t>38</t>
  </si>
  <si>
    <t>05</t>
  </si>
  <si>
    <t>00</t>
  </si>
  <si>
    <t>000101</t>
  </si>
  <si>
    <t>623</t>
  </si>
  <si>
    <t>1041</t>
  </si>
  <si>
    <t>536400</t>
  </si>
  <si>
    <t>6233E6400</t>
  </si>
  <si>
    <t>B</t>
  </si>
  <si>
    <t>01</t>
  </si>
  <si>
    <t>M14</t>
  </si>
  <si>
    <t>NORM</t>
  </si>
  <si>
    <t>K0401</t>
  </si>
  <si>
    <t>Teacher, Occ Ed-Cosmetology</t>
  </si>
  <si>
    <t>3011</t>
  </si>
  <si>
    <t>533800</t>
  </si>
  <si>
    <t>6233E3000</t>
  </si>
  <si>
    <t>02</t>
  </si>
  <si>
    <t>E0213</t>
  </si>
  <si>
    <t>Teacher, Occ Ed-DCT</t>
  </si>
  <si>
    <t>534300</t>
  </si>
  <si>
    <t>6233E0100</t>
  </si>
  <si>
    <t>E0622</t>
  </si>
  <si>
    <t>Teacher, Occ Ed-Health Occ.</t>
  </si>
  <si>
    <t>534800</t>
  </si>
  <si>
    <t>6233E4800</t>
  </si>
  <si>
    <t>K0204</t>
  </si>
  <si>
    <t>K0209</t>
  </si>
  <si>
    <t>Teacher, Occ Ed-Transportation</t>
  </si>
  <si>
    <t>535200</t>
  </si>
  <si>
    <t>6233E0012</t>
  </si>
  <si>
    <t>K0212</t>
  </si>
  <si>
    <t>Teacher, Occ Ed-Auto Body</t>
  </si>
  <si>
    <t>533300</t>
  </si>
  <si>
    <t>6233E9500</t>
  </si>
  <si>
    <t>K0218</t>
  </si>
  <si>
    <t>Teacher, Occ Ed-Construction</t>
  </si>
  <si>
    <t>533600</t>
  </si>
  <si>
    <t>6233E0006</t>
  </si>
  <si>
    <t>K0403</t>
  </si>
  <si>
    <t>Teacher, Telecommunications</t>
  </si>
  <si>
    <t>536300</t>
  </si>
  <si>
    <t>6233E3300</t>
  </si>
  <si>
    <t>K0411</t>
  </si>
  <si>
    <t>Teacher, Criminal Justice</t>
  </si>
  <si>
    <t>531000</t>
  </si>
  <si>
    <t>6233E0001</t>
  </si>
  <si>
    <t>K0511</t>
  </si>
  <si>
    <t>K0519</t>
  </si>
  <si>
    <t>K0623</t>
  </si>
  <si>
    <t>K0723</t>
  </si>
  <si>
    <t>PRINCIPAL</t>
  </si>
  <si>
    <t>PRINCIPAL (130)</t>
  </si>
  <si>
    <t>Principal, High School</t>
  </si>
  <si>
    <t>52</t>
  </si>
  <si>
    <t>0000</t>
  </si>
  <si>
    <t>500200</t>
  </si>
  <si>
    <t>6230A0100</t>
  </si>
  <si>
    <t>M21</t>
  </si>
  <si>
    <t>PR307</t>
  </si>
  <si>
    <t>AIDES AND PARAPROFESSIONALS</t>
  </si>
  <si>
    <t>CLERICAL PERSONNEL</t>
  </si>
  <si>
    <t>CLERICAL PERSONNEL (142)</t>
  </si>
  <si>
    <t>Secretary I</t>
  </si>
  <si>
    <t>10</t>
  </si>
  <si>
    <t>82</t>
  </si>
  <si>
    <t>570800</t>
  </si>
  <si>
    <t>6237T0300</t>
  </si>
  <si>
    <t>T15</t>
  </si>
  <si>
    <t>CL202</t>
  </si>
  <si>
    <t>Secretary 12-Month     HS</t>
  </si>
  <si>
    <t>571200</t>
  </si>
  <si>
    <t>6237T0400</t>
  </si>
  <si>
    <t>T21</t>
  </si>
  <si>
    <t>SEC01</t>
  </si>
  <si>
    <t>SEC12</t>
  </si>
  <si>
    <t>SECONDARY COUNSELOR</t>
  </si>
  <si>
    <t>SECONDARY COUNSELOR (173)</t>
  </si>
  <si>
    <t>Counselor II High School</t>
  </si>
  <si>
    <t>42</t>
  </si>
  <si>
    <t>06</t>
  </si>
  <si>
    <t>83</t>
  </si>
  <si>
    <t>520400</t>
  </si>
  <si>
    <t>6232C0200</t>
  </si>
  <si>
    <t>M19</t>
  </si>
  <si>
    <t>M1606</t>
  </si>
  <si>
    <t>GRADUATION COACH</t>
  </si>
  <si>
    <t>MAINTENANCE PERSONNEL, TRANSPORTATION MECHANIC, OT</t>
  </si>
  <si>
    <t>MAINTENANCE PERSONNEL, TRANSPORTATION MECHANIC, OT (181)</t>
  </si>
  <si>
    <t>Engineer, Plant   HS</t>
  </si>
  <si>
    <t>57</t>
  </si>
  <si>
    <t>81</t>
  </si>
  <si>
    <t>560600</t>
  </si>
  <si>
    <t>6236S0400</t>
  </si>
  <si>
    <t>MT115</t>
  </si>
  <si>
    <t>CUSTODIAL PERSONNEL</t>
  </si>
  <si>
    <t>CUSTODIAL PERSONNEL (186)</t>
  </si>
  <si>
    <t>Custodian II 12 Month (High)</t>
  </si>
  <si>
    <t>86</t>
  </si>
  <si>
    <t>560400</t>
  </si>
  <si>
    <t>6236S0300</t>
  </si>
  <si>
    <t>S21</t>
  </si>
  <si>
    <t>CL116</t>
  </si>
  <si>
    <t>STATE HEALTH INSURANCE</t>
  </si>
  <si>
    <t>TEACHERS RETIREMENT SYSTEM</t>
  </si>
  <si>
    <t>OTHER EMPLOYEE BENEFITS</t>
  </si>
  <si>
    <t>RENTAL OF EQUIPMENT AND VEHICLES</t>
  </si>
  <si>
    <t>RENTAL OF EQUIPMENT AND VEHICLES (442)</t>
  </si>
  <si>
    <t>96</t>
  </si>
  <si>
    <t>OTHER COST-PROPERTY</t>
  </si>
  <si>
    <t>COMMUNICATION</t>
  </si>
  <si>
    <t>COMMUNICATION (530)</t>
  </si>
  <si>
    <t>97</t>
  </si>
  <si>
    <t>OTHER COST-POSTAGE</t>
  </si>
  <si>
    <t>SUPPLIES</t>
  </si>
  <si>
    <t>SUPPLIES (610)</t>
  </si>
  <si>
    <t>53</t>
  </si>
  <si>
    <t>SUPPLIES-TEACHING</t>
  </si>
  <si>
    <t>COMPUTER SOFTWARE</t>
  </si>
  <si>
    <t>COMPUTER SOFTWARE (612)</t>
  </si>
  <si>
    <t>PURCHASE OF EQUIPMENT - OTHER THAN BUSES AND COMPU</t>
  </si>
  <si>
    <t>PURCHASE OF EQUIPMENT - OTHER THAN BUSES AND COMPU (730)</t>
  </si>
  <si>
    <t>61</t>
  </si>
  <si>
    <t>92</t>
  </si>
  <si>
    <t>EQUIPMENT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</si>
</sst>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"/>
    <numFmt numFmtId="165" formatCode="00"/>
    <numFmt numFmtId="166" formatCode="000000"/>
    <numFmt numFmtId="167" formatCode="000"/>
    <numFmt numFmtId="168" formatCode="0000"/>
    <numFmt numFmtId="169" formatCode="#,##0.0_);[Red]\(#,##0.0\)"/>
    <numFmt numFmtId="170" formatCode="#,##0.00_);\-#,##0.00"/>
    <numFmt numFmtId="171" formatCode="mm/dd/yy;@"/>
    <numFmt numFmtId="172" formatCode="0.0%"/>
  </numFmts>
  <fonts count="51">
    <font>
      <sz val="8"/>
      <name val="Tahoma"/>
      <family val="0"/>
    </font>
    <font>
      <sz val="10"/>
      <name val="Arial"/>
      <family val="0"/>
    </font>
    <font>
      <sz val="8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b/>
      <sz val="12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i/>
      <sz val="10"/>
      <name val="Cambria"/>
      <family val="1"/>
    </font>
    <font>
      <b/>
      <sz val="16"/>
      <name val="Cambria"/>
      <family val="1"/>
    </font>
    <font>
      <sz val="10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55" applyFont="1" applyFill="1" applyAlignment="1" applyProtection="1">
      <alignment vertical="center"/>
      <protection/>
    </xf>
    <xf numFmtId="0" fontId="3" fillId="0" borderId="0" xfId="55" applyFont="1" applyFill="1" applyAlignment="1" applyProtection="1">
      <alignment horizontal="center" vertical="center"/>
      <protection/>
    </xf>
    <xf numFmtId="167" fontId="7" fillId="0" borderId="0" xfId="55" applyNumberFormat="1" applyFont="1" applyFill="1" applyAlignment="1" applyProtection="1">
      <alignment vertical="center"/>
      <protection/>
    </xf>
    <xf numFmtId="165" fontId="7" fillId="0" borderId="0" xfId="55" applyNumberFormat="1" applyFont="1" applyFill="1" applyAlignment="1" applyProtection="1">
      <alignment vertical="center"/>
      <protection/>
    </xf>
    <xf numFmtId="166" fontId="7" fillId="0" borderId="0" xfId="55" applyNumberFormat="1" applyFont="1" applyFill="1" applyAlignment="1" applyProtection="1">
      <alignment vertical="center"/>
      <protection/>
    </xf>
    <xf numFmtId="168" fontId="7" fillId="0" borderId="0" xfId="55" applyNumberFormat="1" applyFont="1" applyFill="1" applyAlignment="1" applyProtection="1">
      <alignment vertical="center"/>
      <protection/>
    </xf>
    <xf numFmtId="0" fontId="6" fillId="0" borderId="10" xfId="55" applyFont="1" applyFill="1" applyBorder="1" applyAlignment="1" applyProtection="1">
      <alignment horizontal="center" vertical="center" wrapText="1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  <xf numFmtId="9" fontId="6" fillId="0" borderId="11" xfId="58" applyFont="1" applyFill="1" applyBorder="1" applyAlignment="1" applyProtection="1">
      <alignment horizontal="center" vertical="center" wrapText="1"/>
      <protection/>
    </xf>
    <xf numFmtId="38" fontId="6" fillId="0" borderId="11" xfId="58" applyNumberFormat="1" applyFont="1" applyFill="1" applyBorder="1" applyAlignment="1" applyProtection="1">
      <alignment horizontal="center" vertical="center" wrapText="1"/>
      <protection/>
    </xf>
    <xf numFmtId="38" fontId="6" fillId="0" borderId="12" xfId="58" applyNumberFormat="1" applyFont="1" applyFill="1" applyBorder="1" applyAlignment="1" applyProtection="1">
      <alignment horizontal="center" vertical="center" wrapText="1"/>
      <protection/>
    </xf>
    <xf numFmtId="0" fontId="6" fillId="0" borderId="11" xfId="55" applyNumberFormat="1" applyFont="1" applyFill="1" applyBorder="1" applyAlignment="1" applyProtection="1">
      <alignment horizontal="center" vertical="center" wrapText="1"/>
      <protection/>
    </xf>
    <xf numFmtId="167" fontId="3" fillId="0" borderId="0" xfId="55" applyNumberFormat="1" applyFont="1" applyFill="1" applyAlignment="1" applyProtection="1">
      <alignment vertical="center"/>
      <protection/>
    </xf>
    <xf numFmtId="165" fontId="3" fillId="0" borderId="0" xfId="55" applyNumberFormat="1" applyFont="1" applyFill="1" applyAlignment="1" applyProtection="1">
      <alignment vertical="center"/>
      <protection/>
    </xf>
    <xf numFmtId="166" fontId="3" fillId="0" borderId="0" xfId="55" applyNumberFormat="1" applyFont="1" applyFill="1" applyAlignment="1" applyProtection="1">
      <alignment vertical="center"/>
      <protection/>
    </xf>
    <xf numFmtId="38" fontId="3" fillId="0" borderId="0" xfId="55" applyNumberFormat="1" applyFont="1" applyFill="1" applyAlignment="1" applyProtection="1">
      <alignment horizontal="center" vertical="center"/>
      <protection/>
    </xf>
    <xf numFmtId="38" fontId="7" fillId="0" borderId="0" xfId="55" applyNumberFormat="1" applyFont="1" applyFill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/>
    </xf>
    <xf numFmtId="0" fontId="3" fillId="0" borderId="0" xfId="55" applyNumberFormat="1" applyFont="1" applyFill="1" applyBorder="1" applyAlignment="1" applyProtection="1">
      <alignment vertical="center"/>
      <protection/>
    </xf>
    <xf numFmtId="0" fontId="3" fillId="0" borderId="0" xfId="55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center" vertical="center"/>
      <protection/>
    </xf>
    <xf numFmtId="0" fontId="3" fillId="0" borderId="0" xfId="55" applyFont="1" applyBorder="1" applyAlignment="1" applyProtection="1">
      <alignment vertical="center"/>
      <protection/>
    </xf>
    <xf numFmtId="9" fontId="5" fillId="0" borderId="0" xfId="58" applyFont="1" applyFill="1" applyBorder="1" applyAlignment="1" applyProtection="1">
      <alignment horizontal="center" vertical="center"/>
      <protection/>
    </xf>
    <xf numFmtId="38" fontId="5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0" xfId="55" applyFont="1" applyAlignment="1" applyProtection="1">
      <alignment vertical="center"/>
      <protection/>
    </xf>
    <xf numFmtId="0" fontId="3" fillId="0" borderId="0" xfId="55" applyFont="1" applyFill="1" applyBorder="1" applyAlignment="1" applyProtection="1">
      <alignment vertical="center"/>
      <protection/>
    </xf>
    <xf numFmtId="167" fontId="3" fillId="0" borderId="0" xfId="55" applyNumberFormat="1" applyFont="1" applyFill="1" applyBorder="1" applyAlignment="1" applyProtection="1">
      <alignment vertical="center"/>
      <protection/>
    </xf>
    <xf numFmtId="165" fontId="3" fillId="0" borderId="0" xfId="55" applyNumberFormat="1" applyFont="1" applyFill="1" applyBorder="1" applyAlignment="1" applyProtection="1">
      <alignment vertical="center"/>
      <protection/>
    </xf>
    <xf numFmtId="166" fontId="3" fillId="0" borderId="0" xfId="55" applyNumberFormat="1" applyFont="1" applyFill="1" applyBorder="1" applyAlignment="1" applyProtection="1">
      <alignment vertical="center"/>
      <protection/>
    </xf>
    <xf numFmtId="168" fontId="3" fillId="0" borderId="0" xfId="55" applyNumberFormat="1" applyFont="1" applyFill="1" applyBorder="1" applyAlignment="1" applyProtection="1">
      <alignment vertical="center"/>
      <protection/>
    </xf>
    <xf numFmtId="9" fontId="3" fillId="0" borderId="0" xfId="58" applyFont="1" applyFill="1" applyBorder="1" applyAlignment="1" applyProtection="1">
      <alignment vertical="center"/>
      <protection/>
    </xf>
    <xf numFmtId="38" fontId="3" fillId="0" borderId="0" xfId="58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165" fontId="11" fillId="0" borderId="11" xfId="0" applyNumberFormat="1" applyFont="1" applyFill="1" applyBorder="1" applyAlignment="1" applyProtection="1">
      <alignment horizontal="center" vertical="center" wrapText="1"/>
      <protection/>
    </xf>
    <xf numFmtId="166" fontId="11" fillId="0" borderId="11" xfId="0" applyNumberFormat="1" applyFont="1" applyFill="1" applyBorder="1" applyAlignment="1" applyProtection="1">
      <alignment horizontal="center" vertical="center" wrapText="1"/>
      <protection/>
    </xf>
    <xf numFmtId="16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165" fontId="11" fillId="33" borderId="0" xfId="0" applyNumberFormat="1" applyFont="1" applyFill="1" applyBorder="1" applyAlignment="1" applyProtection="1">
      <alignment horizontal="center" vertical="center"/>
      <protection/>
    </xf>
    <xf numFmtId="166" fontId="11" fillId="33" borderId="0" xfId="0" applyNumberFormat="1" applyFont="1" applyFill="1" applyBorder="1" applyAlignment="1" applyProtection="1">
      <alignment horizontal="center" vertical="center"/>
      <protection/>
    </xf>
    <xf numFmtId="168" fontId="11" fillId="33" borderId="0" xfId="0" applyNumberFormat="1" applyFont="1" applyFill="1" applyBorder="1" applyAlignment="1" applyProtection="1">
      <alignment horizontal="center" vertical="center"/>
      <protection/>
    </xf>
    <xf numFmtId="0" fontId="13" fillId="34" borderId="14" xfId="0" applyFont="1" applyFill="1" applyBorder="1" applyAlignment="1" applyProtection="1">
      <alignment horizontal="right" vertical="center"/>
      <protection/>
    </xf>
    <xf numFmtId="38" fontId="11" fillId="0" borderId="15" xfId="0" applyNumberFormat="1" applyFont="1" applyBorder="1" applyAlignment="1" applyProtection="1">
      <alignment horizontal="center" vertical="center"/>
      <protection/>
    </xf>
    <xf numFmtId="38" fontId="11" fillId="0" borderId="16" xfId="0" applyNumberFormat="1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3" fillId="34" borderId="17" xfId="0" applyFont="1" applyFill="1" applyBorder="1" applyAlignment="1" applyProtection="1">
      <alignment horizontal="right" vertical="center"/>
      <protection/>
    </xf>
    <xf numFmtId="38" fontId="11" fillId="0" borderId="18" xfId="0" applyNumberFormat="1" applyFont="1" applyBorder="1" applyAlignment="1" applyProtection="1">
      <alignment horizontal="center" vertical="center"/>
      <protection/>
    </xf>
    <xf numFmtId="38" fontId="11" fillId="0" borderId="19" xfId="0" applyNumberFormat="1" applyFont="1" applyBorder="1" applyAlignment="1" applyProtection="1">
      <alignment horizontal="center" vertical="center"/>
      <protection/>
    </xf>
    <xf numFmtId="38" fontId="4" fillId="0" borderId="0" xfId="58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165" fontId="12" fillId="0" borderId="0" xfId="0" applyNumberFormat="1" applyFont="1" applyFill="1" applyBorder="1" applyAlignment="1" applyProtection="1">
      <alignment horizontal="center" vertical="center"/>
      <protection/>
    </xf>
    <xf numFmtId="166" fontId="12" fillId="0" borderId="0" xfId="0" applyNumberFormat="1" applyFont="1" applyFill="1" applyBorder="1" applyAlignment="1" applyProtection="1">
      <alignment horizontal="center" vertical="center"/>
      <protection/>
    </xf>
    <xf numFmtId="168" fontId="12" fillId="0" borderId="0" xfId="0" applyNumberFormat="1" applyFont="1" applyFill="1" applyBorder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3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35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38" fontId="12" fillId="0" borderId="0" xfId="0" applyNumberFormat="1" applyFont="1" applyFill="1" applyBorder="1" applyAlignment="1" applyProtection="1">
      <alignment horizontal="center"/>
      <protection/>
    </xf>
    <xf numFmtId="38" fontId="6" fillId="36" borderId="21" xfId="58" applyNumberFormat="1" applyFont="1" applyFill="1" applyBorder="1" applyAlignment="1" applyProtection="1">
      <alignment horizontal="center" vertical="center" wrapText="1"/>
      <protection/>
    </xf>
    <xf numFmtId="38" fontId="6" fillId="0" borderId="13" xfId="58" applyNumberFormat="1" applyFont="1" applyFill="1" applyBorder="1" applyAlignment="1" applyProtection="1">
      <alignment horizontal="center" vertical="center" wrapText="1"/>
      <protection/>
    </xf>
    <xf numFmtId="38" fontId="6" fillId="0" borderId="22" xfId="58" applyNumberFormat="1" applyFont="1" applyFill="1" applyBorder="1" applyAlignment="1" applyProtection="1">
      <alignment horizontal="center" vertical="center" wrapText="1"/>
      <protection/>
    </xf>
    <xf numFmtId="38" fontId="4" fillId="0" borderId="10" xfId="58" applyNumberFormat="1" applyFont="1" applyBorder="1" applyAlignment="1" applyProtection="1">
      <alignment horizontal="center" vertical="center"/>
      <protection/>
    </xf>
    <xf numFmtId="38" fontId="4" fillId="0" borderId="20" xfId="58" applyNumberFormat="1" applyFont="1" applyBorder="1" applyAlignment="1" applyProtection="1">
      <alignment horizontal="center" vertical="center"/>
      <protection/>
    </xf>
    <xf numFmtId="40" fontId="6" fillId="0" borderId="11" xfId="55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40" fontId="9" fillId="0" borderId="0" xfId="0" applyNumberFormat="1" applyFont="1" applyFill="1" applyBorder="1" applyAlignment="1" applyProtection="1">
      <alignment horizontal="center" vertical="center"/>
      <protection/>
    </xf>
    <xf numFmtId="40" fontId="3" fillId="0" borderId="0" xfId="55" applyNumberFormat="1" applyFont="1" applyBorder="1" applyAlignment="1" applyProtection="1">
      <alignment horizontal="center" vertical="center"/>
      <protection/>
    </xf>
    <xf numFmtId="40" fontId="3" fillId="0" borderId="0" xfId="55" applyNumberFormat="1" applyFont="1" applyAlignment="1" applyProtection="1">
      <alignment horizontal="center" vertical="center"/>
      <protection/>
    </xf>
    <xf numFmtId="40" fontId="3" fillId="0" borderId="0" xfId="55" applyNumberFormat="1" applyFont="1" applyFill="1" applyBorder="1" applyAlignment="1" applyProtection="1">
      <alignment horizontal="center" vertical="center"/>
      <protection/>
    </xf>
    <xf numFmtId="38" fontId="15" fillId="0" borderId="0" xfId="0" applyNumberFormat="1" applyFont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 wrapText="1"/>
      <protection/>
    </xf>
    <xf numFmtId="38" fontId="11" fillId="34" borderId="10" xfId="0" applyNumberFormat="1" applyFont="1" applyFill="1" applyBorder="1" applyAlignment="1" applyProtection="1">
      <alignment horizontal="center" vertical="center" wrapText="1"/>
      <protection/>
    </xf>
    <xf numFmtId="38" fontId="11" fillId="34" borderId="20" xfId="0" applyNumberFormat="1" applyFont="1" applyFill="1" applyBorder="1" applyAlignment="1" applyProtection="1">
      <alignment horizontal="center" vertical="center" wrapText="1"/>
      <protection/>
    </xf>
    <xf numFmtId="38" fontId="11" fillId="34" borderId="23" xfId="0" applyNumberFormat="1" applyFont="1" applyFill="1" applyBorder="1" applyAlignment="1" applyProtection="1">
      <alignment horizontal="center" vertical="center" wrapText="1"/>
      <protection/>
    </xf>
    <xf numFmtId="169" fontId="12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38" fontId="11" fillId="37" borderId="21" xfId="0" applyNumberFormat="1" applyFont="1" applyFill="1" applyBorder="1" applyAlignment="1" applyProtection="1">
      <alignment horizontal="center" vertical="center" wrapText="1"/>
      <protection/>
    </xf>
    <xf numFmtId="38" fontId="11" fillId="37" borderId="24" xfId="0" applyNumberFormat="1" applyFont="1" applyFill="1" applyBorder="1" applyAlignment="1" applyProtection="1">
      <alignment horizontal="center" vertical="center"/>
      <protection/>
    </xf>
    <xf numFmtId="38" fontId="11" fillId="37" borderId="25" xfId="0" applyNumberFormat="1" applyFont="1" applyFill="1" applyBorder="1" applyAlignment="1" applyProtection="1">
      <alignment horizontal="center" vertical="center"/>
      <protection/>
    </xf>
    <xf numFmtId="38" fontId="11" fillId="0" borderId="26" xfId="0" applyNumberFormat="1" applyFont="1" applyFill="1" applyBorder="1" applyAlignment="1" applyProtection="1">
      <alignment horizontal="center" vertical="center" wrapText="1"/>
      <protection/>
    </xf>
    <xf numFmtId="38" fontId="12" fillId="33" borderId="27" xfId="0" applyNumberFormat="1" applyFont="1" applyFill="1" applyBorder="1" applyAlignment="1" applyProtection="1">
      <alignment horizontal="center" vertical="center"/>
      <protection/>
    </xf>
    <xf numFmtId="38" fontId="12" fillId="33" borderId="28" xfId="0" applyNumberFormat="1" applyFont="1" applyFill="1" applyBorder="1" applyAlignment="1" applyProtection="1">
      <alignment horizontal="center" vertical="center"/>
      <protection/>
    </xf>
    <xf numFmtId="172" fontId="12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left" vertical="center" wrapText="1"/>
      <protection locked="0"/>
    </xf>
    <xf numFmtId="172" fontId="9" fillId="0" borderId="0" xfId="58" applyNumberFormat="1" applyFont="1" applyFill="1" applyBorder="1" applyAlignment="1" applyProtection="1">
      <alignment horizontal="center" vertical="center"/>
      <protection/>
    </xf>
    <xf numFmtId="172" fontId="6" fillId="0" borderId="11" xfId="58" applyNumberFormat="1" applyFont="1" applyFill="1" applyBorder="1" applyAlignment="1" applyProtection="1">
      <alignment horizontal="center" vertical="center" wrapText="1"/>
      <protection/>
    </xf>
    <xf numFmtId="172" fontId="3" fillId="0" borderId="0" xfId="58" applyNumberFormat="1" applyFont="1" applyBorder="1" applyAlignment="1" applyProtection="1">
      <alignment horizontal="center" vertical="center"/>
      <protection/>
    </xf>
    <xf numFmtId="172" fontId="3" fillId="0" borderId="0" xfId="58" applyNumberFormat="1" applyFont="1" applyAlignment="1" applyProtection="1">
      <alignment horizontal="center" vertical="center"/>
      <protection/>
    </xf>
    <xf numFmtId="172" fontId="3" fillId="0" borderId="0" xfId="58" applyNumberFormat="1" applyFont="1" applyFill="1" applyBorder="1" applyAlignment="1" applyProtection="1">
      <alignment horizontal="center" vertical="center"/>
      <protection/>
    </xf>
    <xf numFmtId="0" fontId="11" fillId="34" borderId="10" xfId="0" applyFont="1" applyFill="1" applyBorder="1" applyAlignment="1" applyProtection="1">
      <alignment horizontal="center" vertical="center" wrapText="1"/>
      <protection/>
    </xf>
    <xf numFmtId="0" fontId="11" fillId="34" borderId="11" xfId="0" applyFont="1" applyFill="1" applyBorder="1" applyAlignment="1" applyProtection="1">
      <alignment horizontal="center" vertical="center" wrapText="1"/>
      <protection/>
    </xf>
    <xf numFmtId="0" fontId="11" fillId="34" borderId="20" xfId="0" applyFont="1" applyFill="1" applyBorder="1" applyAlignment="1" applyProtection="1">
      <alignment horizontal="center" vertical="center" wrapText="1"/>
      <protection/>
    </xf>
    <xf numFmtId="38" fontId="12" fillId="0" borderId="0" xfId="0" applyNumberFormat="1" applyFont="1" applyFill="1" applyBorder="1" applyAlignment="1" applyProtection="1">
      <alignment horizontal="right"/>
      <protection/>
    </xf>
    <xf numFmtId="172" fontId="12" fillId="0" borderId="0" xfId="58" applyNumberFormat="1" applyFont="1" applyFill="1" applyBorder="1" applyAlignment="1" applyProtection="1">
      <alignment horizontal="center"/>
      <protection/>
    </xf>
    <xf numFmtId="0" fontId="4" fillId="0" borderId="0" xfId="55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172" fontId="12" fillId="0" borderId="0" xfId="58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38" fontId="11" fillId="36" borderId="10" xfId="0" applyNumberFormat="1" applyFont="1" applyFill="1" applyBorder="1" applyAlignment="1" applyProtection="1">
      <alignment horizontal="center" vertical="center"/>
      <protection/>
    </xf>
    <xf numFmtId="38" fontId="11" fillId="36" borderId="11" xfId="0" applyNumberFormat="1" applyFont="1" applyFill="1" applyBorder="1" applyAlignment="1" applyProtection="1">
      <alignment horizontal="center" vertical="center"/>
      <protection/>
    </xf>
    <xf numFmtId="38" fontId="11" fillId="36" borderId="20" xfId="0" applyNumberFormat="1" applyFont="1" applyFill="1" applyBorder="1" applyAlignment="1" applyProtection="1">
      <alignment horizontal="center" vertical="center"/>
      <protection/>
    </xf>
    <xf numFmtId="0" fontId="11" fillId="33" borderId="29" xfId="0" applyFont="1" applyFill="1" applyBorder="1" applyAlignment="1" applyProtection="1">
      <alignment horizontal="right" vertical="center"/>
      <protection/>
    </xf>
    <xf numFmtId="0" fontId="11" fillId="33" borderId="0" xfId="0" applyFont="1" applyFill="1" applyBorder="1" applyAlignment="1" applyProtection="1">
      <alignment horizontal="right" vertical="center"/>
      <protection/>
    </xf>
    <xf numFmtId="0" fontId="11" fillId="33" borderId="30" xfId="0" applyFont="1" applyFill="1" applyBorder="1" applyAlignment="1" applyProtection="1">
      <alignment horizontal="right" vertical="center"/>
      <protection/>
    </xf>
    <xf numFmtId="0" fontId="8" fillId="33" borderId="31" xfId="0" applyFont="1" applyFill="1" applyBorder="1" applyAlignment="1" applyProtection="1">
      <alignment horizontal="right" vertical="center"/>
      <protection/>
    </xf>
    <xf numFmtId="0" fontId="8" fillId="33" borderId="32" xfId="0" applyFont="1" applyFill="1" applyBorder="1" applyAlignment="1" applyProtection="1">
      <alignment horizontal="right" vertical="center"/>
      <protection/>
    </xf>
    <xf numFmtId="0" fontId="8" fillId="33" borderId="33" xfId="0" applyFont="1" applyFill="1" applyBorder="1" applyAlignment="1" applyProtection="1">
      <alignment horizontal="right" vertical="center"/>
      <protection/>
    </xf>
    <xf numFmtId="0" fontId="14" fillId="33" borderId="34" xfId="0" applyFont="1" applyFill="1" applyBorder="1" applyAlignment="1" applyProtection="1">
      <alignment horizontal="right" vertical="center"/>
      <protection/>
    </xf>
    <xf numFmtId="0" fontId="14" fillId="33" borderId="35" xfId="0" applyFont="1" applyFill="1" applyBorder="1" applyAlignment="1" applyProtection="1">
      <alignment horizontal="right" vertical="center"/>
      <protection/>
    </xf>
    <xf numFmtId="0" fontId="14" fillId="33" borderId="36" xfId="0" applyFont="1" applyFill="1" applyBorder="1" applyAlignment="1" applyProtection="1">
      <alignment horizontal="right" vertical="center"/>
      <protection/>
    </xf>
    <xf numFmtId="0" fontId="8" fillId="33" borderId="29" xfId="0" applyFont="1" applyFill="1" applyBorder="1" applyAlignment="1" applyProtection="1">
      <alignment horizontal="right" vertical="center"/>
      <protection/>
    </xf>
    <xf numFmtId="0" fontId="8" fillId="33" borderId="0" xfId="0" applyFont="1" applyFill="1" applyBorder="1" applyAlignment="1" applyProtection="1">
      <alignment horizontal="right" vertical="center"/>
      <protection/>
    </xf>
    <xf numFmtId="0" fontId="8" fillId="33" borderId="30" xfId="0" applyFont="1" applyFill="1" applyBorder="1" applyAlignment="1" applyProtection="1">
      <alignment horizontal="right" vertical="center"/>
      <protection/>
    </xf>
    <xf numFmtId="0" fontId="8" fillId="34" borderId="34" xfId="0" applyFont="1" applyFill="1" applyBorder="1" applyAlignment="1" applyProtection="1">
      <alignment horizontal="center" vertical="center"/>
      <protection/>
    </xf>
    <xf numFmtId="0" fontId="8" fillId="34" borderId="35" xfId="0" applyFont="1" applyFill="1" applyBorder="1" applyAlignment="1" applyProtection="1">
      <alignment horizontal="center" vertical="center"/>
      <protection/>
    </xf>
    <xf numFmtId="0" fontId="8" fillId="34" borderId="36" xfId="0" applyFont="1" applyFill="1" applyBorder="1" applyAlignment="1" applyProtection="1">
      <alignment horizontal="center" vertical="center"/>
      <protection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center" vertical="center"/>
      <protection/>
    </xf>
    <xf numFmtId="0" fontId="4" fillId="37" borderId="37" xfId="55" applyFont="1" applyFill="1" applyBorder="1" applyAlignment="1" applyProtection="1">
      <alignment horizontal="right" vertical="center"/>
      <protection/>
    </xf>
    <xf numFmtId="0" fontId="4" fillId="37" borderId="23" xfId="55" applyFont="1" applyFill="1" applyBorder="1" applyAlignment="1" applyProtection="1">
      <alignment horizontal="right" vertical="center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ook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I25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G8" sqref="G8"/>
    </sheetView>
  </sheetViews>
  <sheetFormatPr defaultColWidth="9.33203125" defaultRowHeight="10.5"/>
  <cols>
    <col min="1" max="1" width="2.5" style="65" bestFit="1" customWidth="1"/>
    <col min="2" max="2" width="7.83203125" style="66" bestFit="1" customWidth="1"/>
    <col min="3" max="3" width="75.83203125" style="65" customWidth="1"/>
    <col min="4" max="6" width="16.83203125" style="67" customWidth="1"/>
    <col min="7" max="7" width="18.5" style="67" bestFit="1" customWidth="1"/>
    <col min="8" max="8" width="10.5" style="65" customWidth="1"/>
    <col min="9" max="9" width="5.16015625" style="65" customWidth="1"/>
    <col min="10" max="10" width="10.5" style="65" bestFit="1" customWidth="1"/>
    <col min="11" max="14" width="12.83203125" style="65" customWidth="1"/>
    <col min="15" max="16384" width="9.33203125" style="65" customWidth="1"/>
  </cols>
  <sheetData>
    <row r="1" spans="1:113" s="19" customFormat="1" ht="20.25">
      <c r="A1" s="118" t="s">
        <v>19</v>
      </c>
      <c r="B1" s="119"/>
      <c r="C1" s="119"/>
      <c r="D1" s="119"/>
      <c r="E1" s="119"/>
      <c r="F1" s="119"/>
      <c r="G1" s="120"/>
      <c r="DI1" s="62"/>
    </row>
    <row r="2" spans="1:72" s="19" customFormat="1" ht="6" customHeight="1">
      <c r="A2" s="121"/>
      <c r="B2" s="122"/>
      <c r="C2" s="122"/>
      <c r="D2" s="122"/>
      <c r="E2" s="122"/>
      <c r="F2" s="122"/>
      <c r="G2" s="123"/>
      <c r="BC2" s="62"/>
      <c r="BT2" s="62"/>
    </row>
    <row r="3" spans="1:7" s="19" customFormat="1" ht="12.75">
      <c r="A3" s="112" t="s">
        <v>60</v>
      </c>
      <c r="B3" s="113"/>
      <c r="C3" s="113"/>
      <c r="D3" s="113"/>
      <c r="E3" s="113"/>
      <c r="F3" s="113"/>
      <c r="G3" s="114"/>
    </row>
    <row r="4" spans="1:7" s="19" customFormat="1" ht="12.75">
      <c r="A4" s="112" t="s">
        <v>61</v>
      </c>
      <c r="B4" s="113"/>
      <c r="C4" s="113"/>
      <c r="D4" s="113"/>
      <c r="E4" s="113"/>
      <c r="F4" s="113"/>
      <c r="G4" s="114"/>
    </row>
    <row r="5" spans="1:7" s="19" customFormat="1" ht="16.5" thickBot="1">
      <c r="A5" s="115" t="s">
        <v>62</v>
      </c>
      <c r="B5" s="116"/>
      <c r="C5" s="116"/>
      <c r="D5" s="116"/>
      <c r="E5" s="116"/>
      <c r="F5" s="116"/>
      <c r="G5" s="117"/>
    </row>
    <row r="6" spans="1:7" s="44" customFormat="1" ht="26.25" thickBot="1">
      <c r="A6" s="38" t="s">
        <v>29</v>
      </c>
      <c r="B6" s="39" t="s">
        <v>37</v>
      </c>
      <c r="C6" s="39" t="s">
        <v>15</v>
      </c>
      <c r="D6" s="63" t="s">
        <v>30</v>
      </c>
      <c r="E6" s="63" t="s">
        <v>31</v>
      </c>
      <c r="F6" s="63" t="s">
        <v>16</v>
      </c>
      <c r="G6" s="64" t="s">
        <v>32</v>
      </c>
    </row>
    <row r="7" spans="2:7" s="30" customFormat="1" ht="7.5" customHeight="1" thickBot="1">
      <c r="B7" s="2"/>
      <c r="C7" s="1"/>
      <c r="D7" s="16"/>
      <c r="E7" s="17"/>
      <c r="F7" s="26"/>
      <c r="G7" s="26"/>
    </row>
    <row r="8" spans="1:14" ht="13.5" thickBot="1">
      <c r="A8" s="65" t="s">
        <v>63</v>
      </c>
      <c r="B8" s="66">
        <v>110</v>
      </c>
      <c r="C8" s="65" t="s">
        <v>64</v>
      </c>
      <c r="D8" s="67">
        <v>736060.35</v>
      </c>
      <c r="E8" s="67">
        <v>747168.54</v>
      </c>
      <c r="F8" s="67">
        <v>754229</v>
      </c>
      <c r="G8" s="67">
        <f>SUMIF(DISCRETIONARY!B11:B65536,"="&amp;SUMMARY!B8,DISCRETIONARY!$P$11:$P$65536)+SUMIF(PERSONNEL!$A$10:$A$65536,"="&amp;SUMMARY!B8,PERSONNEL!$L$10:$L$65536)</f>
        <v>830935.3700000001</v>
      </c>
      <c r="K8" s="100" t="s">
        <v>54</v>
      </c>
      <c r="L8" s="101" t="s">
        <v>55</v>
      </c>
      <c r="M8" s="101" t="s">
        <v>56</v>
      </c>
      <c r="N8" s="102" t="s">
        <v>57</v>
      </c>
    </row>
    <row r="9" spans="1:14" ht="12.75">
      <c r="A9" s="65" t="s">
        <v>63</v>
      </c>
      <c r="B9" s="66">
        <v>130</v>
      </c>
      <c r="C9" s="65" t="s">
        <v>119</v>
      </c>
      <c r="D9" s="67">
        <v>128675.73</v>
      </c>
      <c r="E9" s="67">
        <v>94609.2</v>
      </c>
      <c r="F9" s="67">
        <v>88064.88615155274</v>
      </c>
      <c r="G9" s="67">
        <f>SUMIF(DISCRETIONARY!B11:B65536,"="&amp;SUMMARY!B9,DISCRETIONARY!$P$11:$P$65536)+SUMIF(PERSONNEL!$A$10:$A$65536,"="&amp;SUMMARY!B9,PERSONNEL!$L$10:$L$65536)</f>
        <v>93386.91</v>
      </c>
      <c r="J9" s="103" t="s">
        <v>58</v>
      </c>
      <c r="K9" s="67">
        <v>1101291.383494421</v>
      </c>
      <c r="L9" s="67">
        <v>1182333.42</v>
      </c>
      <c r="M9" s="67">
        <f>L9-K9</f>
        <v>81042.03650557902</v>
      </c>
      <c r="N9" s="104">
        <f>M9/K9</f>
        <v>0.07358818721384246</v>
      </c>
    </row>
    <row r="10" spans="1:14" ht="12.75">
      <c r="A10" s="65" t="s">
        <v>63</v>
      </c>
      <c r="B10" s="66">
        <v>140</v>
      </c>
      <c r="C10" s="65" t="s">
        <v>128</v>
      </c>
      <c r="D10" s="67">
        <v>0</v>
      </c>
      <c r="E10" s="67">
        <v>0</v>
      </c>
      <c r="F10" s="67">
        <v>-2514.502657131882</v>
      </c>
      <c r="G10" s="67">
        <f>SUMIF(DISCRETIONARY!B11:B65536,"="&amp;SUMMARY!B10,DISCRETIONARY!$P$11:$P$65536)+SUMIF(PERSONNEL!$A$10:$A$65536,"="&amp;SUMMARY!B10,PERSONNEL!$L$10:$L$65536)</f>
        <v>0</v>
      </c>
      <c r="J10" s="103" t="s">
        <v>25</v>
      </c>
      <c r="K10" s="67">
        <v>339257.4385385822</v>
      </c>
      <c r="L10" s="67">
        <v>331575.93132800004</v>
      </c>
      <c r="M10" s="67">
        <f>L10-K10</f>
        <v>-7681.5072105821455</v>
      </c>
      <c r="N10" s="104">
        <f>M10/K10</f>
        <v>-0.022642118751092802</v>
      </c>
    </row>
    <row r="11" spans="1:14" ht="12.75">
      <c r="A11" s="65" t="s">
        <v>63</v>
      </c>
      <c r="B11" s="66">
        <v>142</v>
      </c>
      <c r="C11" s="65" t="s">
        <v>129</v>
      </c>
      <c r="D11" s="67">
        <v>96064.73</v>
      </c>
      <c r="E11" s="67">
        <v>83232.66</v>
      </c>
      <c r="F11" s="67">
        <v>89462</v>
      </c>
      <c r="G11" s="67">
        <f>SUMIF(DISCRETIONARY!B11:B65536,"="&amp;SUMMARY!B11,DISCRETIONARY!$P$11:$P$65536)+SUMIF(PERSONNEL!$A$10:$A$65536,"="&amp;SUMMARY!B11,PERSONNEL!$L$10:$L$65536)</f>
        <v>87922.23000000001</v>
      </c>
      <c r="J11" s="103" t="s">
        <v>59</v>
      </c>
      <c r="K11" s="67">
        <v>44323</v>
      </c>
      <c r="L11" s="67">
        <v>0</v>
      </c>
      <c r="M11" s="67">
        <f>L11-K11</f>
        <v>-44323</v>
      </c>
      <c r="N11" s="104">
        <f>M11/K11</f>
        <v>-1</v>
      </c>
    </row>
    <row r="12" spans="1:7" ht="12.75">
      <c r="A12" s="65" t="s">
        <v>63</v>
      </c>
      <c r="B12" s="66">
        <v>173</v>
      </c>
      <c r="C12" s="65" t="s">
        <v>144</v>
      </c>
      <c r="D12" s="67">
        <v>91731.49</v>
      </c>
      <c r="E12" s="67">
        <v>58333</v>
      </c>
      <c r="F12" s="67">
        <v>63027</v>
      </c>
      <c r="G12" s="67">
        <f>SUMIF(DISCRETIONARY!B11:B65536,"="&amp;SUMMARY!B12,DISCRETIONARY!$P$11:$P$65536)+SUMIF(PERSONNEL!$A$10:$A$65536,"="&amp;SUMMARY!B12,PERSONNEL!$L$10:$L$65536)</f>
        <v>61379.76</v>
      </c>
    </row>
    <row r="13" spans="1:7" ht="12.75">
      <c r="A13" s="65" t="s">
        <v>63</v>
      </c>
      <c r="B13" s="66">
        <v>178</v>
      </c>
      <c r="C13" s="65" t="s">
        <v>154</v>
      </c>
      <c r="D13" s="67">
        <v>20501.21</v>
      </c>
      <c r="E13" s="67">
        <v>0</v>
      </c>
      <c r="F13" s="67">
        <v>0</v>
      </c>
      <c r="G13" s="67">
        <f>SUMIF(DISCRETIONARY!B11:B65536,"="&amp;SUMMARY!B13,DISCRETIONARY!$P$11:$P$65536)+SUMIF(PERSONNEL!$A$10:$A$65536,"="&amp;SUMMARY!B13,PERSONNEL!$L$10:$L$65536)</f>
        <v>0</v>
      </c>
    </row>
    <row r="14" spans="1:7" ht="12.75">
      <c r="A14" s="65" t="s">
        <v>63</v>
      </c>
      <c r="B14" s="66">
        <v>181</v>
      </c>
      <c r="C14" s="65" t="s">
        <v>155</v>
      </c>
      <c r="D14" s="67">
        <v>0</v>
      </c>
      <c r="E14" s="67">
        <v>37858.51</v>
      </c>
      <c r="F14" s="67">
        <v>46799</v>
      </c>
      <c r="G14" s="67">
        <f>SUMIF(DISCRETIONARY!B11:B65536,"="&amp;SUMMARY!B14,DISCRETIONARY!$P$11:$P$65536)+SUMIF(PERSONNEL!$A$10:$A$65536,"="&amp;SUMMARY!B14,PERSONNEL!$L$10:$L$65536)</f>
        <v>46961.49</v>
      </c>
    </row>
    <row r="15" spans="1:7" ht="12.75">
      <c r="A15" s="65" t="s">
        <v>63</v>
      </c>
      <c r="B15" s="66">
        <v>186</v>
      </c>
      <c r="C15" s="65" t="s">
        <v>163</v>
      </c>
      <c r="D15" s="67">
        <v>97378.9</v>
      </c>
      <c r="E15" s="67">
        <v>65621.64</v>
      </c>
      <c r="F15" s="67">
        <v>62224</v>
      </c>
      <c r="G15" s="67">
        <f>SUMIF(DISCRETIONARY!B11:B65536,"="&amp;SUMMARY!B15,DISCRETIONARY!$P$11:$P$65536)+SUMIF(PERSONNEL!$A$10:$A$65536,"="&amp;SUMMARY!B15,PERSONNEL!$L$10:$L$65536)</f>
        <v>61747.66</v>
      </c>
    </row>
    <row r="16" spans="1:7" ht="12.75">
      <c r="A16" s="65" t="s">
        <v>63</v>
      </c>
      <c r="B16" s="66">
        <v>210</v>
      </c>
      <c r="C16" s="65" t="s">
        <v>171</v>
      </c>
      <c r="D16" s="67">
        <v>155530.91</v>
      </c>
      <c r="E16" s="67">
        <v>160291.65</v>
      </c>
      <c r="F16" s="67">
        <v>184412.10395600254</v>
      </c>
      <c r="G16" s="67">
        <f>SUMIF(DISCRETIONARY!B11:B65536,"="&amp;SUMMARY!B16,DISCRETIONARY!$P$11:$P$65536)+SUMIF(PERSONNEL!$A$10:$A$65536,"="&amp;SUMMARY!B16,PERSONNEL!$L$10:$L$65536)+SUM(PERSONNEL!$AD$10:$AE$65536)</f>
        <v>160511.99999999997</v>
      </c>
    </row>
    <row r="17" spans="1:7" ht="12.75">
      <c r="A17" s="65" t="s">
        <v>63</v>
      </c>
      <c r="B17" s="66">
        <v>230</v>
      </c>
      <c r="C17" s="65" t="s">
        <v>172</v>
      </c>
      <c r="D17" s="67">
        <v>110287.19</v>
      </c>
      <c r="E17" s="67">
        <v>104922.12</v>
      </c>
      <c r="F17" s="67">
        <v>125664.21693517477</v>
      </c>
      <c r="G17" s="67">
        <f>SUMIF(DISCRETIONARY!B11:B65536,"="&amp;SUMMARY!B17,DISCRETIONARY!$P$11:$P$65536)+SUMIF(PERSONNEL!$A$10:$A$65536,"="&amp;SUMMARY!B17,PERSONNEL!$L$10:$L$65536)+SUM(PERSONNEL!$AC$10:$AC$65536)</f>
        <v>137607.931328</v>
      </c>
    </row>
    <row r="18" spans="1:7" ht="12.75">
      <c r="A18" s="65" t="s">
        <v>63</v>
      </c>
      <c r="B18" s="66">
        <v>290</v>
      </c>
      <c r="C18" s="65" t="s">
        <v>173</v>
      </c>
      <c r="D18" s="67">
        <v>31127.81</v>
      </c>
      <c r="E18" s="67">
        <v>28670.81</v>
      </c>
      <c r="F18" s="67">
        <v>29181.117647404204</v>
      </c>
      <c r="G18" s="67">
        <f>SUMIF(DISCRETIONARY!B11:B65536,"="&amp;SUMMARY!B18,DISCRETIONARY!$P$11:$P$65536)+SUM(DISCRETIONARY!$Q$10:$Q$65536)+SUMIF(PERSONNEL!$A$10:$A$65536,"="&amp;SUMMARY!B18,PERSONNEL!$L$10:$L$65536)+SUM(PERSONNEL!$AB$10:$AB$65536)</f>
        <v>33456</v>
      </c>
    </row>
    <row r="19" spans="1:7" ht="12.75">
      <c r="A19" s="65" t="s">
        <v>63</v>
      </c>
      <c r="B19" s="66">
        <v>442</v>
      </c>
      <c r="C19" s="65" t="s">
        <v>174</v>
      </c>
      <c r="D19" s="67">
        <v>2246.49</v>
      </c>
      <c r="E19" s="67">
        <v>3287.06</v>
      </c>
      <c r="F19" s="67">
        <v>2338</v>
      </c>
      <c r="G19" s="67">
        <f>SUMIF(DISCRETIONARY!B11:B65536,"="&amp;SUMMARY!B19,DISCRETIONARY!$P$11:$P$65536)+SUMIF(PERSONNEL!$A$10:$A$65536,"="&amp;SUMMARY!B19,PERSONNEL!$L$10:$L$65536)</f>
        <v>0</v>
      </c>
    </row>
    <row r="20" spans="1:7" ht="12.75">
      <c r="A20" s="65" t="s">
        <v>63</v>
      </c>
      <c r="B20" s="66">
        <v>530</v>
      </c>
      <c r="C20" s="65" t="s">
        <v>178</v>
      </c>
      <c r="D20" s="67">
        <v>0</v>
      </c>
      <c r="E20" s="67">
        <v>0</v>
      </c>
      <c r="F20" s="67">
        <v>0</v>
      </c>
      <c r="G20" s="67">
        <f>SUMIF(DISCRETIONARY!B11:B65536,"="&amp;SUMMARY!B20,DISCRETIONARY!$P$11:$P$65536)+SUMIF(PERSONNEL!$A$10:$A$65536,"="&amp;SUMMARY!B20,PERSONNEL!$L$10:$L$65536)</f>
        <v>0</v>
      </c>
    </row>
    <row r="21" spans="1:7" ht="12.75">
      <c r="A21" s="65" t="s">
        <v>63</v>
      </c>
      <c r="B21" s="66">
        <v>610</v>
      </c>
      <c r="C21" s="65" t="s">
        <v>182</v>
      </c>
      <c r="D21" s="67">
        <v>23815.25</v>
      </c>
      <c r="E21" s="67">
        <v>27118.24</v>
      </c>
      <c r="F21" s="67">
        <v>33984</v>
      </c>
      <c r="G21" s="67">
        <f>SUMIF(DISCRETIONARY!B11:B65536,"="&amp;SUMMARY!B21,DISCRETIONARY!$P$11:$P$65536)+SUMIF(PERSONNEL!$A$10:$A$65536,"="&amp;SUMMARY!B21,PERSONNEL!$L$10:$L$65536)</f>
        <v>0</v>
      </c>
    </row>
    <row r="22" spans="1:7" ht="12.75">
      <c r="A22" s="65" t="s">
        <v>63</v>
      </c>
      <c r="B22" s="66">
        <v>612</v>
      </c>
      <c r="C22" s="65" t="s">
        <v>186</v>
      </c>
      <c r="D22" s="67">
        <v>0</v>
      </c>
      <c r="E22" s="67">
        <v>383.38</v>
      </c>
      <c r="F22" s="67">
        <v>0</v>
      </c>
      <c r="G22" s="67">
        <f>SUMIF(DISCRETIONARY!B11:B65536,"="&amp;SUMMARY!B22,DISCRETIONARY!$P$11:$P$65536)+SUMIF(PERSONNEL!$A$10:$A$65536,"="&amp;SUMMARY!B22,PERSONNEL!$L$10:$L$65536)</f>
        <v>0</v>
      </c>
    </row>
    <row r="23" spans="1:7" ht="12.75">
      <c r="A23" s="65" t="s">
        <v>63</v>
      </c>
      <c r="B23" s="66">
        <v>730</v>
      </c>
      <c r="C23" s="65" t="s">
        <v>188</v>
      </c>
      <c r="D23" s="67">
        <v>13413.35</v>
      </c>
      <c r="E23" s="67">
        <v>10521.27</v>
      </c>
      <c r="F23" s="67">
        <v>8001</v>
      </c>
      <c r="G23" s="67">
        <f>SUMIF(DISCRETIONARY!B11:B65536,"="&amp;SUMMARY!B23,DISCRETIONARY!$P$11:$P$65536)+SUMIF(PERSONNEL!$A$10:$A$65536,"="&amp;SUMMARY!B23,PERSONNEL!$L$10:$L$65536)</f>
        <v>0</v>
      </c>
    </row>
    <row r="24" ht="13.5" thickBot="1"/>
    <row r="25" spans="3:8" ht="13.5" thickBot="1">
      <c r="C25" s="108" t="s">
        <v>8</v>
      </c>
      <c r="D25" s="109">
        <f>SUM(D8:D23)</f>
        <v>1506833.41</v>
      </c>
      <c r="E25" s="110">
        <f>SUM(E8:E23)</f>
        <v>1422018.0799999998</v>
      </c>
      <c r="F25" s="110">
        <f>SUM(F8:F23)</f>
        <v>1484871.8220330025</v>
      </c>
      <c r="G25" s="111">
        <f>SUM(G8:G23)</f>
        <v>1513909.351328</v>
      </c>
      <c r="H25" s="107">
        <f>(G25-F25)/F25</f>
        <v>0.01955557972353527</v>
      </c>
    </row>
  </sheetData>
  <sheetProtection password="CEE9" sheet="1" objects="1" scenarios="1"/>
  <mergeCells count="5">
    <mergeCell ref="A4:G4"/>
    <mergeCell ref="A5:G5"/>
    <mergeCell ref="A1:G1"/>
    <mergeCell ref="A2:G2"/>
    <mergeCell ref="A3:G3"/>
  </mergeCells>
  <printOptions horizontalCentered="1"/>
  <pageMargins left="0.25" right="0.25" top="0.25" bottom="0.25" header="0.25" footer="0.2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T20"/>
  <sheetViews>
    <sheetView zoomScalePageLayoutView="0" workbookViewId="0" topLeftCell="A1">
      <pane ySplit="9" topLeftCell="A10" activePane="bottomLeft" state="frozen"/>
      <selection pane="topLeft" activeCell="G18" sqref="G18"/>
      <selection pane="bottomLeft" activeCell="P11" sqref="P11"/>
    </sheetView>
  </sheetViews>
  <sheetFormatPr defaultColWidth="9.33203125" defaultRowHeight="12.75" customHeight="1"/>
  <cols>
    <col min="1" max="1" width="6.5" style="57" bestFit="1" customWidth="1"/>
    <col min="2" max="2" width="6.66015625" style="57" bestFit="1" customWidth="1"/>
    <col min="3" max="3" width="3" style="57" customWidth="1"/>
    <col min="4" max="4" width="5.33203125" style="57" bestFit="1" customWidth="1"/>
    <col min="5" max="7" width="3.83203125" style="58" customWidth="1"/>
    <col min="8" max="8" width="10.5" style="59" customWidth="1"/>
    <col min="9" max="9" width="5.16015625" style="57" customWidth="1"/>
    <col min="10" max="10" width="6.83203125" style="60" bestFit="1" customWidth="1"/>
    <col min="11" max="11" width="38" style="52" bestFit="1" customWidth="1"/>
    <col min="12" max="15" width="15.83203125" style="61" customWidth="1"/>
    <col min="16" max="16" width="15.83203125" style="18" customWidth="1"/>
    <col min="17" max="17" width="16.16015625" style="61" customWidth="1"/>
    <col min="18" max="18" width="6.66015625" style="61" bestFit="1" customWidth="1"/>
    <col min="19" max="19" width="31.5" style="57" bestFit="1" customWidth="1"/>
    <col min="20" max="20" width="8.83203125" style="52" bestFit="1" customWidth="1"/>
    <col min="21" max="21" width="5.5" style="52" bestFit="1" customWidth="1"/>
    <col min="22" max="22" width="6.83203125" style="52" bestFit="1" customWidth="1"/>
    <col min="23" max="23" width="5.83203125" style="52" bestFit="1" customWidth="1"/>
    <col min="24" max="24" width="9.33203125" style="52" customWidth="1"/>
    <col min="25" max="25" width="6.83203125" style="52" bestFit="1" customWidth="1"/>
    <col min="26" max="26" width="5.16015625" style="52" bestFit="1" customWidth="1"/>
    <col min="27" max="27" width="4.33203125" style="52" bestFit="1" customWidth="1"/>
    <col min="28" max="28" width="4.16015625" style="52" bestFit="1" customWidth="1"/>
    <col min="29" max="29" width="6.16015625" style="52" bestFit="1" customWidth="1"/>
    <col min="30" max="30" width="8.83203125" style="52" bestFit="1" customWidth="1"/>
    <col min="31" max="31" width="11.66015625" style="52" bestFit="1" customWidth="1"/>
    <col min="32" max="32" width="7.5" style="52" bestFit="1" customWidth="1"/>
    <col min="33" max="33" width="8.33203125" style="52" bestFit="1" customWidth="1"/>
    <col min="34" max="34" width="4.33203125" style="52" bestFit="1" customWidth="1"/>
    <col min="35" max="35" width="10" style="52" bestFit="1" customWidth="1"/>
    <col min="36" max="36" width="10.83203125" style="52" bestFit="1" customWidth="1"/>
    <col min="37" max="37" width="7" style="52" bestFit="1" customWidth="1"/>
    <col min="38" max="38" width="11.33203125" style="52" bestFit="1" customWidth="1"/>
    <col min="39" max="39" width="10.33203125" style="52" bestFit="1" customWidth="1"/>
    <col min="40" max="40" width="9.16015625" style="52" bestFit="1" customWidth="1"/>
    <col min="41" max="41" width="6.16015625" style="52" bestFit="1" customWidth="1"/>
    <col min="42" max="42" width="7" style="52" bestFit="1" customWidth="1"/>
    <col min="43" max="43" width="5.5" style="52" bestFit="1" customWidth="1"/>
    <col min="44" max="44" width="7.5" style="52" bestFit="1" customWidth="1"/>
    <col min="45" max="45" width="8.83203125" style="52" bestFit="1" customWidth="1"/>
    <col min="46" max="46" width="7.5" style="52" bestFit="1" customWidth="1"/>
    <col min="47" max="47" width="8.83203125" style="52" bestFit="1" customWidth="1"/>
    <col min="48" max="48" width="10.83203125" style="52" bestFit="1" customWidth="1"/>
    <col min="49" max="49" width="9.83203125" style="52" bestFit="1" customWidth="1"/>
    <col min="50" max="50" width="9.5" style="52" bestFit="1" customWidth="1"/>
    <col min="51" max="51" width="11.83203125" style="52" bestFit="1" customWidth="1"/>
    <col min="52" max="52" width="8.66015625" style="52" bestFit="1" customWidth="1"/>
    <col min="53" max="53" width="6.5" style="52" bestFit="1" customWidth="1"/>
    <col min="54" max="54" width="9.5" style="52" bestFit="1" customWidth="1"/>
    <col min="55" max="55" width="9.66015625" style="52" bestFit="1" customWidth="1"/>
    <col min="56" max="56" width="10.5" style="52" bestFit="1" customWidth="1"/>
    <col min="57" max="57" width="7.83203125" style="52" bestFit="1" customWidth="1"/>
    <col min="58" max="58" width="5.33203125" style="52" bestFit="1" customWidth="1"/>
    <col min="59" max="59" width="24.5" style="52" bestFit="1" customWidth="1"/>
    <col min="60" max="60" width="9.33203125" style="52" customWidth="1"/>
    <col min="61" max="61" width="9" style="52" bestFit="1" customWidth="1"/>
    <col min="62" max="62" width="9.16015625" style="52" bestFit="1" customWidth="1"/>
    <col min="63" max="63" width="10" style="52" bestFit="1" customWidth="1"/>
    <col min="64" max="64" width="9" style="52" bestFit="1" customWidth="1"/>
    <col min="65" max="65" width="8.83203125" style="52" bestFit="1" customWidth="1"/>
    <col min="66" max="66" width="8.16015625" style="52" bestFit="1" customWidth="1"/>
    <col min="67" max="69" width="10.83203125" style="52" bestFit="1" customWidth="1"/>
    <col min="70" max="70" width="9.66015625" style="52" bestFit="1" customWidth="1"/>
    <col min="71" max="71" width="22" style="52" bestFit="1" customWidth="1"/>
    <col min="72" max="72" width="6.5" style="52" bestFit="1" customWidth="1"/>
    <col min="73" max="73" width="20.16015625" style="52" bestFit="1" customWidth="1"/>
    <col min="74" max="74" width="10.16015625" style="52" bestFit="1" customWidth="1"/>
    <col min="75" max="75" width="5.16015625" style="52" bestFit="1" customWidth="1"/>
    <col min="76" max="76" width="10.66015625" style="52" bestFit="1" customWidth="1"/>
    <col min="77" max="77" width="12.16015625" style="52" bestFit="1" customWidth="1"/>
    <col min="78" max="78" width="4.33203125" style="52" bestFit="1" customWidth="1"/>
    <col min="79" max="79" width="13.5" style="52" bestFit="1" customWidth="1"/>
    <col min="80" max="80" width="14.33203125" style="52" bestFit="1" customWidth="1"/>
    <col min="81" max="83" width="11.33203125" style="52" bestFit="1" customWidth="1"/>
    <col min="84" max="84" width="5.33203125" style="52" bestFit="1" customWidth="1"/>
    <col min="85" max="85" width="53.16015625" style="52" bestFit="1" customWidth="1"/>
    <col min="86" max="16384" width="9.33203125" style="52" customWidth="1"/>
  </cols>
  <sheetData>
    <row r="1" spans="1:19" s="19" customFormat="1" ht="20.25">
      <c r="A1" s="118" t="s">
        <v>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80"/>
      <c r="R1" s="80"/>
      <c r="S1" s="74"/>
    </row>
    <row r="2" spans="1:19" s="19" customFormat="1" ht="6" customHeight="1">
      <c r="A2" s="127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9"/>
      <c r="Q2" s="80"/>
      <c r="R2" s="80"/>
      <c r="S2" s="74"/>
    </row>
    <row r="3" spans="1:19" s="19" customFormat="1" ht="15" customHeight="1">
      <c r="A3" s="112" t="str">
        <f>SUMMARY!A3</f>
        <v>DEKALB HIGH SCHOOL OF TECHNOLOGY-SOUTH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4"/>
      <c r="Q3" s="80"/>
      <c r="R3" s="80"/>
      <c r="S3" s="74"/>
    </row>
    <row r="4" spans="1:19" s="19" customFormat="1" ht="12.75">
      <c r="A4" s="112" t="str">
        <f>SUMMARY!A4</f>
        <v>PROJECT 000101 LOC 623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4"/>
      <c r="Q4" s="80"/>
      <c r="R4" s="80"/>
      <c r="S4" s="74"/>
    </row>
    <row r="5" spans="1:19" s="19" customFormat="1" ht="16.5" thickBot="1">
      <c r="A5" s="121" t="str">
        <f>SUMMARY!A5</f>
        <v>Schools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3"/>
      <c r="Q5" s="80"/>
      <c r="R5" s="80"/>
      <c r="S5" s="74"/>
    </row>
    <row r="6" spans="1:19" s="37" customFormat="1" ht="16.5" thickBot="1">
      <c r="A6" s="124" t="s">
        <v>49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6"/>
      <c r="Q6" s="81"/>
      <c r="R6" s="81"/>
      <c r="S6" s="86"/>
    </row>
    <row r="7" spans="1:19" s="44" customFormat="1" ht="39" thickBot="1">
      <c r="A7" s="38" t="s">
        <v>26</v>
      </c>
      <c r="B7" s="39" t="s">
        <v>38</v>
      </c>
      <c r="C7" s="39" t="s">
        <v>29</v>
      </c>
      <c r="D7" s="39" t="s">
        <v>0</v>
      </c>
      <c r="E7" s="40" t="s">
        <v>1</v>
      </c>
      <c r="F7" s="40" t="s">
        <v>2</v>
      </c>
      <c r="G7" s="40" t="s">
        <v>3</v>
      </c>
      <c r="H7" s="41" t="s">
        <v>4</v>
      </c>
      <c r="I7" s="39" t="s">
        <v>5</v>
      </c>
      <c r="J7" s="42" t="s">
        <v>6</v>
      </c>
      <c r="K7" s="39" t="s">
        <v>7</v>
      </c>
      <c r="L7" s="43" t="s">
        <v>35</v>
      </c>
      <c r="M7" s="43" t="s">
        <v>36</v>
      </c>
      <c r="N7" s="43" t="s">
        <v>16</v>
      </c>
      <c r="O7" s="90" t="s">
        <v>18</v>
      </c>
      <c r="P7" s="87" t="s">
        <v>17</v>
      </c>
      <c r="Q7" s="82" t="s">
        <v>47</v>
      </c>
      <c r="R7" s="84" t="s">
        <v>37</v>
      </c>
      <c r="S7" s="83" t="s">
        <v>48</v>
      </c>
    </row>
    <row r="8" spans="1:20" ht="15" customHeight="1">
      <c r="A8" s="45"/>
      <c r="B8" s="45"/>
      <c r="C8" s="45"/>
      <c r="D8" s="45"/>
      <c r="E8" s="46"/>
      <c r="F8" s="46"/>
      <c r="G8" s="46"/>
      <c r="H8" s="47"/>
      <c r="I8" s="45"/>
      <c r="J8" s="48"/>
      <c r="K8" s="49" t="s">
        <v>24</v>
      </c>
      <c r="L8" s="50">
        <f>SUMIF($C10:$C65536,"=R",L10:L65536)</f>
        <v>0</v>
      </c>
      <c r="M8" s="51">
        <f>SUMIF($C10:$C65536,"=R",M10:M65536)</f>
        <v>0</v>
      </c>
      <c r="N8" s="51">
        <f>SUMIF($C10:$C65536,"=R",N10:N65536)</f>
        <v>0</v>
      </c>
      <c r="O8" s="91">
        <f>SUMIF($C10:$C65536,"=R",O10:O65536)</f>
        <v>0</v>
      </c>
      <c r="P8" s="88">
        <f>SUMIF(C10:C65536,"=R",P10:P65536)</f>
        <v>0</v>
      </c>
      <c r="T8" s="93">
        <f>IF(N8=0,0,(P8-N8)/N8)</f>
        <v>0</v>
      </c>
    </row>
    <row r="9" spans="1:20" ht="15" customHeight="1" thickBot="1">
      <c r="A9" s="45"/>
      <c r="B9" s="45"/>
      <c r="C9" s="45"/>
      <c r="D9" s="45"/>
      <c r="E9" s="46"/>
      <c r="F9" s="46"/>
      <c r="G9" s="46"/>
      <c r="H9" s="47"/>
      <c r="I9" s="45"/>
      <c r="J9" s="48"/>
      <c r="K9" s="53" t="s">
        <v>8</v>
      </c>
      <c r="L9" s="54">
        <f>SUMIF($C10:$C65536,"=X",L10:L65536)</f>
        <v>39475.09</v>
      </c>
      <c r="M9" s="55">
        <f>SUMIF($C10:$C65536,"=X",M10:M65536)</f>
        <v>41309.950000000004</v>
      </c>
      <c r="N9" s="55">
        <f>SUMIF($C10:$C65536,"=X",N10:N65536)</f>
        <v>44323</v>
      </c>
      <c r="O9" s="92">
        <f>SUMIF($C10:$C65536,"=X",O10:O65536)</f>
        <v>28032.589999999997</v>
      </c>
      <c r="P9" s="89">
        <f>SUMIF(C10:C65536,"=X",P10:P65536)+SUMIF(C10:C65536,"=X",Q10:Q65536)</f>
        <v>0</v>
      </c>
      <c r="T9" s="93">
        <f>IF(N9=0,0,(P9-N9)/N9)</f>
        <v>-1</v>
      </c>
    </row>
    <row r="10" spans="1:19" s="29" customFormat="1" ht="12.75" customHeight="1">
      <c r="A10" s="1"/>
      <c r="B10" s="1"/>
      <c r="C10" s="1"/>
      <c r="D10" s="1"/>
      <c r="E10" s="2"/>
      <c r="F10" s="13"/>
      <c r="G10" s="14"/>
      <c r="H10" s="14"/>
      <c r="I10" s="14"/>
      <c r="J10" s="15"/>
      <c r="K10" s="13"/>
      <c r="L10" s="16"/>
      <c r="M10" s="16"/>
      <c r="N10" s="16"/>
      <c r="O10" s="36"/>
      <c r="P10" s="56"/>
      <c r="Q10" s="79"/>
      <c r="R10" s="79"/>
      <c r="S10" s="27"/>
    </row>
    <row r="11" spans="1:16" ht="12.75" customHeight="1">
      <c r="A11" s="106" t="s">
        <v>175</v>
      </c>
      <c r="P11" s="61"/>
    </row>
    <row r="12" spans="1:15" ht="12.75" customHeight="1">
      <c r="A12" s="57">
        <v>1000</v>
      </c>
      <c r="B12" s="57">
        <v>442</v>
      </c>
      <c r="C12" s="57" t="s">
        <v>63</v>
      </c>
      <c r="D12" s="57" t="s">
        <v>67</v>
      </c>
      <c r="E12" s="58" t="s">
        <v>68</v>
      </c>
      <c r="F12" s="58" t="s">
        <v>176</v>
      </c>
      <c r="G12" s="58" t="s">
        <v>70</v>
      </c>
      <c r="H12" s="59" t="s">
        <v>71</v>
      </c>
      <c r="I12" s="57" t="s">
        <v>72</v>
      </c>
      <c r="J12" s="60" t="s">
        <v>82</v>
      </c>
      <c r="K12" s="52" t="s">
        <v>177</v>
      </c>
      <c r="L12" s="61">
        <v>2246.49</v>
      </c>
      <c r="M12" s="61">
        <v>3287.06</v>
      </c>
      <c r="N12" s="61">
        <v>2338</v>
      </c>
      <c r="O12" s="61">
        <v>885.19</v>
      </c>
    </row>
    <row r="13" spans="1:16" ht="12.75" customHeight="1">
      <c r="A13" s="106" t="s">
        <v>179</v>
      </c>
      <c r="P13" s="61"/>
    </row>
    <row r="14" spans="1:15" ht="12.75" customHeight="1">
      <c r="A14" s="57">
        <v>1000</v>
      </c>
      <c r="B14" s="57">
        <v>530</v>
      </c>
      <c r="C14" s="57" t="s">
        <v>63</v>
      </c>
      <c r="D14" s="57" t="s">
        <v>67</v>
      </c>
      <c r="E14" s="58" t="s">
        <v>68</v>
      </c>
      <c r="F14" s="58" t="s">
        <v>180</v>
      </c>
      <c r="G14" s="58" t="s">
        <v>70</v>
      </c>
      <c r="H14" s="59" t="s">
        <v>71</v>
      </c>
      <c r="I14" s="57" t="s">
        <v>72</v>
      </c>
      <c r="J14" s="60" t="s">
        <v>82</v>
      </c>
      <c r="K14" s="52" t="s">
        <v>181</v>
      </c>
      <c r="L14" s="61">
        <v>0</v>
      </c>
      <c r="M14" s="61">
        <v>0</v>
      </c>
      <c r="N14" s="61">
        <v>0</v>
      </c>
      <c r="O14" s="61">
        <v>0</v>
      </c>
    </row>
    <row r="15" spans="1:16" ht="12.75" customHeight="1">
      <c r="A15" s="106" t="s">
        <v>183</v>
      </c>
      <c r="P15" s="61"/>
    </row>
    <row r="16" spans="1:15" ht="12.75" customHeight="1">
      <c r="A16" s="57">
        <v>1000</v>
      </c>
      <c r="B16" s="57">
        <v>610</v>
      </c>
      <c r="C16" s="57" t="s">
        <v>63</v>
      </c>
      <c r="D16" s="57" t="s">
        <v>67</v>
      </c>
      <c r="E16" s="58" t="s">
        <v>68</v>
      </c>
      <c r="F16" s="58" t="s">
        <v>184</v>
      </c>
      <c r="G16" s="58" t="s">
        <v>70</v>
      </c>
      <c r="H16" s="59" t="s">
        <v>71</v>
      </c>
      <c r="I16" s="57" t="s">
        <v>72</v>
      </c>
      <c r="J16" s="60" t="s">
        <v>82</v>
      </c>
      <c r="K16" s="52" t="s">
        <v>185</v>
      </c>
      <c r="L16" s="61">
        <v>23815.25</v>
      </c>
      <c r="M16" s="61">
        <v>27118.24</v>
      </c>
      <c r="N16" s="61">
        <v>33984</v>
      </c>
      <c r="O16" s="61">
        <v>21052.96</v>
      </c>
    </row>
    <row r="17" spans="1:16" ht="12.75" customHeight="1">
      <c r="A17" s="106" t="s">
        <v>187</v>
      </c>
      <c r="P17" s="61"/>
    </row>
    <row r="18" spans="1:15" ht="12.75" customHeight="1">
      <c r="A18" s="57">
        <v>1000</v>
      </c>
      <c r="B18" s="57">
        <v>612</v>
      </c>
      <c r="C18" s="57" t="s">
        <v>63</v>
      </c>
      <c r="D18" s="57" t="s">
        <v>67</v>
      </c>
      <c r="E18" s="58" t="s">
        <v>68</v>
      </c>
      <c r="F18" s="58" t="s">
        <v>184</v>
      </c>
      <c r="G18" s="58" t="s">
        <v>69</v>
      </c>
      <c r="H18" s="59" t="s">
        <v>71</v>
      </c>
      <c r="I18" s="57" t="s">
        <v>72</v>
      </c>
      <c r="J18" s="60" t="s">
        <v>82</v>
      </c>
      <c r="K18" s="52" t="s">
        <v>186</v>
      </c>
      <c r="L18" s="61">
        <v>0</v>
      </c>
      <c r="M18" s="61">
        <v>383.38</v>
      </c>
      <c r="N18" s="61">
        <v>0</v>
      </c>
      <c r="O18" s="61">
        <v>0</v>
      </c>
    </row>
    <row r="19" spans="1:16" ht="12.75" customHeight="1">
      <c r="A19" s="106" t="s">
        <v>189</v>
      </c>
      <c r="P19" s="61"/>
    </row>
    <row r="20" spans="1:15" ht="12.75" customHeight="1">
      <c r="A20" s="57">
        <v>1000</v>
      </c>
      <c r="B20" s="57">
        <v>730</v>
      </c>
      <c r="C20" s="57" t="s">
        <v>63</v>
      </c>
      <c r="D20" s="57" t="s">
        <v>67</v>
      </c>
      <c r="E20" s="58" t="s">
        <v>190</v>
      </c>
      <c r="F20" s="58" t="s">
        <v>191</v>
      </c>
      <c r="G20" s="58" t="s">
        <v>70</v>
      </c>
      <c r="H20" s="59" t="s">
        <v>71</v>
      </c>
      <c r="I20" s="57" t="s">
        <v>72</v>
      </c>
      <c r="J20" s="60" t="s">
        <v>82</v>
      </c>
      <c r="K20" s="52" t="s">
        <v>192</v>
      </c>
      <c r="L20" s="61">
        <v>13413.35</v>
      </c>
      <c r="M20" s="61">
        <v>10521.27</v>
      </c>
      <c r="N20" s="61">
        <v>8001</v>
      </c>
      <c r="O20" s="61">
        <v>6094.44</v>
      </c>
    </row>
  </sheetData>
  <sheetProtection password="CEE9" sheet="1" objects="1" scenarios="1"/>
  <mergeCells count="6">
    <mergeCell ref="A5:P5"/>
    <mergeCell ref="A6:P6"/>
    <mergeCell ref="A1:P1"/>
    <mergeCell ref="A2:P2"/>
    <mergeCell ref="A3:P3"/>
    <mergeCell ref="A4:P4"/>
  </mergeCells>
  <printOptions horizontalCentered="1"/>
  <pageMargins left="0.25" right="0.25" top="0.25" bottom="0.25" header="0.25" footer="0.25"/>
  <pageSetup fitToHeight="0" fitToWidth="1" horizontalDpi="600" verticalDpi="600" orientation="landscape" scale="9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G37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M10" sqref="M10"/>
    </sheetView>
  </sheetViews>
  <sheetFormatPr defaultColWidth="9.33203125" defaultRowHeight="10.5"/>
  <cols>
    <col min="1" max="1" width="6.16015625" style="23" bestFit="1" customWidth="1"/>
    <col min="2" max="2" width="6.66015625" style="23" customWidth="1"/>
    <col min="3" max="3" width="41.33203125" style="30" customWidth="1"/>
    <col min="4" max="4" width="4.66015625" style="31" bestFit="1" customWidth="1"/>
    <col min="5" max="7" width="3.5" style="32" bestFit="1" customWidth="1"/>
    <col min="8" max="8" width="8.16015625" style="33" bestFit="1" customWidth="1"/>
    <col min="9" max="9" width="4.66015625" style="31" bestFit="1" customWidth="1"/>
    <col min="10" max="10" width="5.83203125" style="34" bestFit="1" customWidth="1"/>
    <col min="11" max="11" width="6.16015625" style="35" bestFit="1" customWidth="1"/>
    <col min="12" max="13" width="14.83203125" style="36" customWidth="1"/>
    <col min="14" max="14" width="10.5" style="23" bestFit="1" customWidth="1"/>
    <col min="15" max="15" width="38.5" style="30" bestFit="1" customWidth="1"/>
    <col min="16" max="16" width="9.5" style="23" bestFit="1" customWidth="1"/>
    <col min="17" max="17" width="11.83203125" style="23" bestFit="1" customWidth="1"/>
    <col min="18" max="18" width="5.5" style="23" bestFit="1" customWidth="1"/>
    <col min="19" max="20" width="4.5" style="23" bestFit="1" customWidth="1"/>
    <col min="21" max="21" width="6.66015625" style="23" bestFit="1" customWidth="1"/>
    <col min="22" max="22" width="9.5" style="23" bestFit="1" customWidth="1"/>
    <col min="23" max="23" width="11.83203125" style="78" bestFit="1" customWidth="1"/>
    <col min="24" max="24" width="10.16015625" style="23" bestFit="1" customWidth="1"/>
    <col min="25" max="25" width="11.16015625" style="23" bestFit="1" customWidth="1"/>
    <col min="26" max="26" width="8" style="23" customWidth="1"/>
    <col min="27" max="27" width="7.66015625" style="99" customWidth="1"/>
    <col min="28" max="31" width="12.16015625" style="78" customWidth="1"/>
    <col min="32" max="32" width="10.33203125" style="23" customWidth="1"/>
    <col min="33" max="33" width="65.83203125" style="94" customWidth="1"/>
    <col min="34" max="16384" width="9.33203125" style="30" customWidth="1"/>
  </cols>
  <sheetData>
    <row r="1" spans="1:32" s="19" customFormat="1" ht="20.25">
      <c r="A1" s="118" t="s">
        <v>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20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95"/>
      <c r="AB1" s="75"/>
      <c r="AC1" s="75"/>
      <c r="AD1" s="75"/>
      <c r="AE1" s="75"/>
      <c r="AF1" s="74"/>
    </row>
    <row r="2" spans="1:32" s="19" customFormat="1" ht="6" customHeight="1" thickBot="1">
      <c r="A2" s="121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3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95"/>
      <c r="AB2" s="75"/>
      <c r="AC2" s="75"/>
      <c r="AD2" s="75"/>
      <c r="AE2" s="75"/>
      <c r="AF2" s="74"/>
    </row>
    <row r="3" spans="1:32" s="19" customFormat="1" ht="15" customHeight="1" thickBot="1">
      <c r="A3" s="112" t="str">
        <f>SUMMARY!A3</f>
        <v>DEKALB HIGH SCHOOL OF TECHNOLOGY-SOUTH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4"/>
      <c r="O3" s="68" t="s">
        <v>46</v>
      </c>
      <c r="P3" s="85">
        <f>SUM(Z11:Z65536)</f>
        <v>22</v>
      </c>
      <c r="Q3" s="74"/>
      <c r="R3" s="74"/>
      <c r="S3" s="74"/>
      <c r="T3" s="74"/>
      <c r="U3" s="74"/>
      <c r="V3" s="74"/>
      <c r="W3" s="74"/>
      <c r="X3" s="74"/>
      <c r="Y3" s="74"/>
      <c r="Z3" s="74"/>
      <c r="AA3" s="95"/>
      <c r="AB3" s="75"/>
      <c r="AC3" s="75"/>
      <c r="AD3" s="75"/>
      <c r="AE3" s="75"/>
      <c r="AF3" s="74"/>
    </row>
    <row r="4" spans="1:32" s="19" customFormat="1" ht="12.75">
      <c r="A4" s="112" t="str">
        <f>SUMMARY!A4</f>
        <v>PROJECT 000101 LOC 623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95"/>
      <c r="AB4" s="75"/>
      <c r="AC4" s="75"/>
      <c r="AD4" s="75"/>
      <c r="AE4" s="75"/>
      <c r="AF4" s="74"/>
    </row>
    <row r="5" spans="1:32" s="19" customFormat="1" ht="16.5" thickBot="1">
      <c r="A5" s="115" t="str">
        <f>SUMMARY!A5</f>
        <v>Schools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7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95"/>
      <c r="AB5" s="75"/>
      <c r="AC5" s="75"/>
      <c r="AD5" s="75"/>
      <c r="AE5" s="75"/>
      <c r="AF5" s="74"/>
    </row>
    <row r="6" spans="1:32" s="19" customFormat="1" ht="16.5" thickBot="1">
      <c r="A6" s="124" t="s">
        <v>34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6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95"/>
      <c r="AB6" s="75"/>
      <c r="AC6" s="75"/>
      <c r="AD6" s="75"/>
      <c r="AE6" s="75"/>
      <c r="AF6" s="74"/>
    </row>
    <row r="7" spans="1:33" s="20" customFormat="1" ht="26.25" thickBot="1">
      <c r="A7" s="7" t="s">
        <v>38</v>
      </c>
      <c r="B7" s="8" t="s">
        <v>26</v>
      </c>
      <c r="C7" s="8" t="s">
        <v>20</v>
      </c>
      <c r="D7" s="132" t="s">
        <v>21</v>
      </c>
      <c r="E7" s="132"/>
      <c r="F7" s="132"/>
      <c r="G7" s="132"/>
      <c r="H7" s="132"/>
      <c r="I7" s="132"/>
      <c r="J7" s="132"/>
      <c r="K7" s="9" t="s">
        <v>33</v>
      </c>
      <c r="L7" s="69" t="s">
        <v>14</v>
      </c>
      <c r="M7" s="70" t="s">
        <v>25</v>
      </c>
      <c r="N7" s="11" t="s">
        <v>9</v>
      </c>
      <c r="O7" s="8" t="s">
        <v>10</v>
      </c>
      <c r="P7" s="8" t="s">
        <v>39</v>
      </c>
      <c r="Q7" s="8" t="s">
        <v>11</v>
      </c>
      <c r="R7" s="10" t="s">
        <v>12</v>
      </c>
      <c r="S7" s="10" t="s">
        <v>13</v>
      </c>
      <c r="T7" s="12" t="s">
        <v>40</v>
      </c>
      <c r="U7" s="12" t="s">
        <v>41</v>
      </c>
      <c r="V7" s="12" t="s">
        <v>42</v>
      </c>
      <c r="W7" s="10" t="s">
        <v>23</v>
      </c>
      <c r="X7" s="10" t="s">
        <v>27</v>
      </c>
      <c r="Y7" s="8" t="s">
        <v>28</v>
      </c>
      <c r="Z7" s="8" t="s">
        <v>43</v>
      </c>
      <c r="AA7" s="96" t="s">
        <v>44</v>
      </c>
      <c r="AB7" s="73" t="s">
        <v>50</v>
      </c>
      <c r="AC7" s="73" t="s">
        <v>51</v>
      </c>
      <c r="AD7" s="73" t="s">
        <v>52</v>
      </c>
      <c r="AE7" s="73" t="s">
        <v>53</v>
      </c>
      <c r="AF7" s="8" t="s">
        <v>45</v>
      </c>
      <c r="AG7" s="12" t="s">
        <v>22</v>
      </c>
    </row>
    <row r="8" spans="1:33" s="24" customFormat="1" ht="18" customHeight="1" thickBot="1">
      <c r="A8" s="130" t="s">
        <v>8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71">
        <f>SUM(L11:L65536)</f>
        <v>1182333.4200000002</v>
      </c>
      <c r="M8" s="72">
        <f>SUM(M11:M65536)</f>
        <v>331575.93132800004</v>
      </c>
      <c r="N8" s="21"/>
      <c r="O8" s="1"/>
      <c r="P8" s="21"/>
      <c r="Q8" s="21"/>
      <c r="R8" s="22"/>
      <c r="S8" s="21"/>
      <c r="T8" s="23"/>
      <c r="U8" s="23"/>
      <c r="V8" s="23"/>
      <c r="W8" s="21"/>
      <c r="X8" s="21"/>
      <c r="Y8" s="21"/>
      <c r="Z8" s="21"/>
      <c r="AA8" s="97"/>
      <c r="AB8" s="76"/>
      <c r="AC8" s="76"/>
      <c r="AD8" s="76"/>
      <c r="AE8" s="76"/>
      <c r="AF8" s="21"/>
      <c r="AG8" s="21"/>
    </row>
    <row r="9" spans="1:33" s="29" customFormat="1" ht="7.5" customHeight="1">
      <c r="A9" s="2"/>
      <c r="B9" s="2"/>
      <c r="C9" s="1"/>
      <c r="D9" s="3"/>
      <c r="E9" s="4"/>
      <c r="F9" s="4"/>
      <c r="G9" s="4"/>
      <c r="H9" s="5"/>
      <c r="I9" s="3"/>
      <c r="J9" s="6"/>
      <c r="K9" s="25"/>
      <c r="L9" s="26"/>
      <c r="M9" s="26"/>
      <c r="N9" s="27"/>
      <c r="O9" s="23"/>
      <c r="P9" s="27"/>
      <c r="Q9" s="27"/>
      <c r="R9" s="28"/>
      <c r="S9" s="27"/>
      <c r="T9" s="2"/>
      <c r="U9" s="2"/>
      <c r="V9" s="2"/>
      <c r="W9" s="2"/>
      <c r="X9" s="27"/>
      <c r="Y9" s="27"/>
      <c r="Z9" s="27"/>
      <c r="AA9" s="98"/>
      <c r="AB9" s="77"/>
      <c r="AC9" s="77"/>
      <c r="AD9" s="77"/>
      <c r="AE9" s="77"/>
      <c r="AF9" s="27"/>
      <c r="AG9" s="27"/>
    </row>
    <row r="10" ht="12.75">
      <c r="A10" s="105" t="s">
        <v>65</v>
      </c>
    </row>
    <row r="11" spans="1:31" ht="12.75">
      <c r="A11" s="23">
        <v>110</v>
      </c>
      <c r="B11" s="23">
        <v>1000</v>
      </c>
      <c r="C11" s="30" t="s">
        <v>66</v>
      </c>
      <c r="D11" s="31" t="s">
        <v>67</v>
      </c>
      <c r="E11" s="32" t="s">
        <v>68</v>
      </c>
      <c r="F11" s="32" t="s">
        <v>69</v>
      </c>
      <c r="G11" s="32" t="s">
        <v>70</v>
      </c>
      <c r="H11" s="33" t="s">
        <v>71</v>
      </c>
      <c r="I11" s="31" t="s">
        <v>72</v>
      </c>
      <c r="J11" s="34" t="s">
        <v>73</v>
      </c>
      <c r="K11" s="35">
        <v>1</v>
      </c>
      <c r="L11" s="36">
        <v>44201.43</v>
      </c>
      <c r="M11" s="36">
        <v>17938.935604</v>
      </c>
      <c r="P11" s="23" t="s">
        <v>74</v>
      </c>
      <c r="Q11" s="23" t="s">
        <v>75</v>
      </c>
      <c r="R11" s="23" t="s">
        <v>76</v>
      </c>
      <c r="S11" s="23" t="s">
        <v>77</v>
      </c>
      <c r="T11" s="23" t="s">
        <v>78</v>
      </c>
      <c r="U11" s="23" t="s">
        <v>79</v>
      </c>
      <c r="V11" s="23" t="s">
        <v>80</v>
      </c>
      <c r="W11" s="78">
        <v>28.9276</v>
      </c>
      <c r="Z11" s="23">
        <v>1</v>
      </c>
      <c r="AA11" s="99">
        <v>1</v>
      </c>
      <c r="AB11" s="78">
        <v>1171</v>
      </c>
      <c r="AC11" s="78">
        <v>5427.935604</v>
      </c>
      <c r="AD11" s="78">
        <v>11340</v>
      </c>
      <c r="AE11" s="78">
        <v>0</v>
      </c>
    </row>
    <row r="12" spans="1:31" ht="12.75">
      <c r="A12" s="23">
        <v>110</v>
      </c>
      <c r="B12" s="23">
        <v>1000</v>
      </c>
      <c r="C12" s="30" t="s">
        <v>81</v>
      </c>
      <c r="D12" s="31" t="s">
        <v>67</v>
      </c>
      <c r="E12" s="32" t="s">
        <v>68</v>
      </c>
      <c r="F12" s="32" t="s">
        <v>69</v>
      </c>
      <c r="G12" s="32" t="s">
        <v>70</v>
      </c>
      <c r="H12" s="33" t="s">
        <v>71</v>
      </c>
      <c r="I12" s="31" t="s">
        <v>72</v>
      </c>
      <c r="J12" s="34" t="s">
        <v>82</v>
      </c>
      <c r="K12" s="35">
        <v>1</v>
      </c>
      <c r="L12" s="36">
        <v>52800.96</v>
      </c>
      <c r="M12" s="36">
        <v>7882.957888</v>
      </c>
      <c r="P12" s="23" t="s">
        <v>83</v>
      </c>
      <c r="Q12" s="23" t="s">
        <v>84</v>
      </c>
      <c r="R12" s="23" t="s">
        <v>76</v>
      </c>
      <c r="S12" s="23" t="s">
        <v>85</v>
      </c>
      <c r="T12" s="23" t="s">
        <v>78</v>
      </c>
      <c r="U12" s="23" t="s">
        <v>79</v>
      </c>
      <c r="V12" s="23" t="s">
        <v>86</v>
      </c>
      <c r="W12" s="78">
        <v>34.5556</v>
      </c>
      <c r="Z12" s="23">
        <v>1</v>
      </c>
      <c r="AA12" s="99">
        <v>1</v>
      </c>
      <c r="AB12" s="78">
        <v>1399</v>
      </c>
      <c r="AC12" s="78">
        <v>6483.957888</v>
      </c>
      <c r="AD12" s="78">
        <v>0</v>
      </c>
      <c r="AE12" s="78">
        <v>0</v>
      </c>
    </row>
    <row r="13" spans="1:31" ht="12.75">
      <c r="A13" s="23">
        <v>110</v>
      </c>
      <c r="B13" s="23">
        <v>1000</v>
      </c>
      <c r="C13" s="30" t="s">
        <v>87</v>
      </c>
      <c r="D13" s="31" t="s">
        <v>67</v>
      </c>
      <c r="E13" s="32" t="s">
        <v>68</v>
      </c>
      <c r="F13" s="32" t="s">
        <v>69</v>
      </c>
      <c r="G13" s="32" t="s">
        <v>70</v>
      </c>
      <c r="H13" s="33" t="s">
        <v>71</v>
      </c>
      <c r="I13" s="31" t="s">
        <v>72</v>
      </c>
      <c r="J13" s="34" t="s">
        <v>82</v>
      </c>
      <c r="K13" s="35">
        <v>1</v>
      </c>
      <c r="L13" s="36">
        <v>74756.18</v>
      </c>
      <c r="M13" s="36">
        <v>11161.058904</v>
      </c>
      <c r="P13" s="23" t="s">
        <v>88</v>
      </c>
      <c r="Q13" s="23" t="s">
        <v>89</v>
      </c>
      <c r="R13" s="23" t="s">
        <v>76</v>
      </c>
      <c r="S13" s="23" t="s">
        <v>85</v>
      </c>
      <c r="T13" s="23" t="s">
        <v>78</v>
      </c>
      <c r="U13" s="23" t="s">
        <v>79</v>
      </c>
      <c r="V13" s="23" t="s">
        <v>90</v>
      </c>
      <c r="W13" s="78">
        <v>48.9242</v>
      </c>
      <c r="Z13" s="23">
        <v>1</v>
      </c>
      <c r="AA13" s="99">
        <v>1</v>
      </c>
      <c r="AB13" s="78">
        <v>1981</v>
      </c>
      <c r="AC13" s="78">
        <v>9180.058904</v>
      </c>
      <c r="AD13" s="78">
        <v>0</v>
      </c>
      <c r="AE13" s="78">
        <v>0</v>
      </c>
    </row>
    <row r="14" spans="1:31" ht="12.75">
      <c r="A14" s="23">
        <v>110</v>
      </c>
      <c r="B14" s="23">
        <v>1000</v>
      </c>
      <c r="C14" s="30" t="s">
        <v>91</v>
      </c>
      <c r="D14" s="31" t="s">
        <v>67</v>
      </c>
      <c r="E14" s="32" t="s">
        <v>68</v>
      </c>
      <c r="F14" s="32" t="s">
        <v>69</v>
      </c>
      <c r="G14" s="32" t="s">
        <v>70</v>
      </c>
      <c r="H14" s="33" t="s">
        <v>71</v>
      </c>
      <c r="I14" s="31" t="s">
        <v>72</v>
      </c>
      <c r="J14" s="34" t="s">
        <v>82</v>
      </c>
      <c r="K14" s="35">
        <v>1</v>
      </c>
      <c r="L14" s="36">
        <v>45341.85</v>
      </c>
      <c r="M14" s="36">
        <v>18109.979180000002</v>
      </c>
      <c r="P14" s="23" t="s">
        <v>92</v>
      </c>
      <c r="Q14" s="23" t="s">
        <v>93</v>
      </c>
      <c r="R14" s="23" t="s">
        <v>76</v>
      </c>
      <c r="S14" s="23" t="s">
        <v>77</v>
      </c>
      <c r="T14" s="23" t="s">
        <v>78</v>
      </c>
      <c r="U14" s="23" t="s">
        <v>79</v>
      </c>
      <c r="V14" s="23" t="s">
        <v>94</v>
      </c>
      <c r="W14" s="78">
        <v>29.674</v>
      </c>
      <c r="Z14" s="23">
        <v>1</v>
      </c>
      <c r="AA14" s="99">
        <v>1</v>
      </c>
      <c r="AB14" s="78">
        <v>1202</v>
      </c>
      <c r="AC14" s="78">
        <v>5567.97918</v>
      </c>
      <c r="AD14" s="78">
        <v>11340</v>
      </c>
      <c r="AE14" s="78">
        <v>0</v>
      </c>
    </row>
    <row r="15" spans="1:31" ht="12.75">
      <c r="A15" s="23">
        <v>110</v>
      </c>
      <c r="B15" s="23">
        <v>1000</v>
      </c>
      <c r="C15" s="30" t="s">
        <v>81</v>
      </c>
      <c r="D15" s="31" t="s">
        <v>67</v>
      </c>
      <c r="E15" s="32" t="s">
        <v>68</v>
      </c>
      <c r="F15" s="32" t="s">
        <v>69</v>
      </c>
      <c r="G15" s="32" t="s">
        <v>70</v>
      </c>
      <c r="H15" s="33" t="s">
        <v>71</v>
      </c>
      <c r="I15" s="31" t="s">
        <v>72</v>
      </c>
      <c r="J15" s="34" t="s">
        <v>82</v>
      </c>
      <c r="K15" s="35">
        <v>1</v>
      </c>
      <c r="L15" s="36">
        <v>52371.03</v>
      </c>
      <c r="M15" s="36">
        <v>7819.162484</v>
      </c>
      <c r="P15" s="23" t="s">
        <v>83</v>
      </c>
      <c r="Q15" s="23" t="s">
        <v>84</v>
      </c>
      <c r="R15" s="23" t="s">
        <v>76</v>
      </c>
      <c r="S15" s="23" t="s">
        <v>77</v>
      </c>
      <c r="T15" s="23" t="s">
        <v>78</v>
      </c>
      <c r="U15" s="23" t="s">
        <v>79</v>
      </c>
      <c r="V15" s="23" t="s">
        <v>95</v>
      </c>
      <c r="W15" s="78">
        <v>34.2742</v>
      </c>
      <c r="Z15" s="23">
        <v>1</v>
      </c>
      <c r="AA15" s="99">
        <v>1</v>
      </c>
      <c r="AB15" s="78">
        <v>1388</v>
      </c>
      <c r="AC15" s="78">
        <v>6431.162484</v>
      </c>
      <c r="AD15" s="78">
        <v>0</v>
      </c>
      <c r="AE15" s="78">
        <v>0</v>
      </c>
    </row>
    <row r="16" spans="1:31" ht="12.75">
      <c r="A16" s="23">
        <v>110</v>
      </c>
      <c r="B16" s="23">
        <v>1000</v>
      </c>
      <c r="C16" s="30" t="s">
        <v>96</v>
      </c>
      <c r="D16" s="31" t="s">
        <v>67</v>
      </c>
      <c r="E16" s="32" t="s">
        <v>68</v>
      </c>
      <c r="F16" s="32" t="s">
        <v>69</v>
      </c>
      <c r="G16" s="32" t="s">
        <v>70</v>
      </c>
      <c r="H16" s="33" t="s">
        <v>71</v>
      </c>
      <c r="I16" s="31" t="s">
        <v>72</v>
      </c>
      <c r="J16" s="34" t="s">
        <v>82</v>
      </c>
      <c r="K16" s="35">
        <v>1</v>
      </c>
      <c r="L16" s="36">
        <v>56692.6</v>
      </c>
      <c r="M16" s="36">
        <v>19803.85128</v>
      </c>
      <c r="P16" s="23" t="s">
        <v>97</v>
      </c>
      <c r="Q16" s="23" t="s">
        <v>98</v>
      </c>
      <c r="R16" s="23" t="s">
        <v>76</v>
      </c>
      <c r="S16" s="23" t="s">
        <v>77</v>
      </c>
      <c r="T16" s="23" t="s">
        <v>78</v>
      </c>
      <c r="U16" s="23" t="s">
        <v>79</v>
      </c>
      <c r="V16" s="23" t="s">
        <v>99</v>
      </c>
      <c r="W16" s="78">
        <v>37.1025</v>
      </c>
      <c r="Z16" s="23">
        <v>1</v>
      </c>
      <c r="AA16" s="99">
        <v>1</v>
      </c>
      <c r="AB16" s="78">
        <v>1502</v>
      </c>
      <c r="AC16" s="78">
        <v>6961.85128</v>
      </c>
      <c r="AD16" s="78">
        <v>11340</v>
      </c>
      <c r="AE16" s="78">
        <v>0</v>
      </c>
    </row>
    <row r="17" spans="1:31" ht="12.75">
      <c r="A17" s="23">
        <v>110</v>
      </c>
      <c r="B17" s="23">
        <v>1000</v>
      </c>
      <c r="C17" s="30" t="s">
        <v>100</v>
      </c>
      <c r="D17" s="31" t="s">
        <v>67</v>
      </c>
      <c r="E17" s="32" t="s">
        <v>68</v>
      </c>
      <c r="F17" s="32" t="s">
        <v>69</v>
      </c>
      <c r="G17" s="32" t="s">
        <v>70</v>
      </c>
      <c r="H17" s="33" t="s">
        <v>71</v>
      </c>
      <c r="I17" s="31" t="s">
        <v>72</v>
      </c>
      <c r="J17" s="34" t="s">
        <v>82</v>
      </c>
      <c r="K17" s="35">
        <v>1</v>
      </c>
      <c r="L17" s="36">
        <v>58904.09</v>
      </c>
      <c r="M17" s="36">
        <v>8794.422252</v>
      </c>
      <c r="P17" s="23" t="s">
        <v>101</v>
      </c>
      <c r="Q17" s="23" t="s">
        <v>102</v>
      </c>
      <c r="R17" s="23" t="s">
        <v>76</v>
      </c>
      <c r="S17" s="23" t="s">
        <v>77</v>
      </c>
      <c r="T17" s="23" t="s">
        <v>78</v>
      </c>
      <c r="U17" s="23" t="s">
        <v>79</v>
      </c>
      <c r="V17" s="23" t="s">
        <v>103</v>
      </c>
      <c r="W17" s="78">
        <v>38.5498</v>
      </c>
      <c r="Z17" s="23">
        <v>1</v>
      </c>
      <c r="AA17" s="99">
        <v>1</v>
      </c>
      <c r="AB17" s="78">
        <v>1561</v>
      </c>
      <c r="AC17" s="78">
        <v>7233.422252</v>
      </c>
      <c r="AD17" s="78">
        <v>0</v>
      </c>
      <c r="AE17" s="78">
        <v>0</v>
      </c>
    </row>
    <row r="18" spans="1:31" ht="12.75">
      <c r="A18" s="23">
        <v>110</v>
      </c>
      <c r="B18" s="23">
        <v>1000</v>
      </c>
      <c r="C18" s="30" t="s">
        <v>104</v>
      </c>
      <c r="D18" s="31" t="s">
        <v>67</v>
      </c>
      <c r="E18" s="32" t="s">
        <v>68</v>
      </c>
      <c r="F18" s="32" t="s">
        <v>69</v>
      </c>
      <c r="G18" s="32" t="s">
        <v>70</v>
      </c>
      <c r="H18" s="33" t="s">
        <v>71</v>
      </c>
      <c r="I18" s="31" t="s">
        <v>72</v>
      </c>
      <c r="J18" s="34" t="s">
        <v>82</v>
      </c>
      <c r="K18" s="35">
        <v>1</v>
      </c>
      <c r="L18" s="36">
        <v>44503.95</v>
      </c>
      <c r="M18" s="36">
        <v>17984.08506</v>
      </c>
      <c r="P18" s="23" t="s">
        <v>105</v>
      </c>
      <c r="Q18" s="23" t="s">
        <v>106</v>
      </c>
      <c r="R18" s="23" t="s">
        <v>76</v>
      </c>
      <c r="S18" s="23" t="s">
        <v>77</v>
      </c>
      <c r="T18" s="23" t="s">
        <v>78</v>
      </c>
      <c r="U18" s="23" t="s">
        <v>79</v>
      </c>
      <c r="V18" s="23" t="s">
        <v>107</v>
      </c>
      <c r="W18" s="78">
        <v>29.1256</v>
      </c>
      <c r="Z18" s="23">
        <v>1</v>
      </c>
      <c r="AA18" s="99">
        <v>1</v>
      </c>
      <c r="AB18" s="78">
        <v>1179</v>
      </c>
      <c r="AC18" s="78">
        <v>5465.08506</v>
      </c>
      <c r="AD18" s="78">
        <v>11340</v>
      </c>
      <c r="AE18" s="78">
        <v>0</v>
      </c>
    </row>
    <row r="19" spans="1:31" ht="12.75">
      <c r="A19" s="23">
        <v>110</v>
      </c>
      <c r="B19" s="23">
        <v>1000</v>
      </c>
      <c r="C19" s="30" t="s">
        <v>104</v>
      </c>
      <c r="D19" s="31" t="s">
        <v>67</v>
      </c>
      <c r="E19" s="32" t="s">
        <v>68</v>
      </c>
      <c r="F19" s="32" t="s">
        <v>69</v>
      </c>
      <c r="G19" s="32" t="s">
        <v>70</v>
      </c>
      <c r="H19" s="33" t="s">
        <v>71</v>
      </c>
      <c r="I19" s="31" t="s">
        <v>72</v>
      </c>
      <c r="J19" s="34" t="s">
        <v>82</v>
      </c>
      <c r="K19" s="35">
        <v>1</v>
      </c>
      <c r="L19" s="36">
        <v>44503.95</v>
      </c>
      <c r="M19" s="36">
        <v>6644.08506</v>
      </c>
      <c r="P19" s="23" t="s">
        <v>105</v>
      </c>
      <c r="Q19" s="23" t="s">
        <v>106</v>
      </c>
      <c r="R19" s="23" t="s">
        <v>76</v>
      </c>
      <c r="S19" s="23" t="s">
        <v>85</v>
      </c>
      <c r="T19" s="23" t="s">
        <v>78</v>
      </c>
      <c r="U19" s="23" t="s">
        <v>79</v>
      </c>
      <c r="V19" s="23" t="s">
        <v>107</v>
      </c>
      <c r="W19" s="78">
        <v>29.1256</v>
      </c>
      <c r="Z19" s="23">
        <v>1</v>
      </c>
      <c r="AA19" s="99">
        <v>1</v>
      </c>
      <c r="AB19" s="78">
        <v>1179</v>
      </c>
      <c r="AC19" s="78">
        <v>5465.08506</v>
      </c>
      <c r="AD19" s="78">
        <v>0</v>
      </c>
      <c r="AE19" s="78">
        <v>0</v>
      </c>
    </row>
    <row r="20" spans="1:31" ht="12.75">
      <c r="A20" s="23">
        <v>110</v>
      </c>
      <c r="B20" s="23">
        <v>1000</v>
      </c>
      <c r="C20" s="30" t="s">
        <v>108</v>
      </c>
      <c r="D20" s="31" t="s">
        <v>67</v>
      </c>
      <c r="E20" s="32" t="s">
        <v>68</v>
      </c>
      <c r="F20" s="32" t="s">
        <v>69</v>
      </c>
      <c r="G20" s="32" t="s">
        <v>70</v>
      </c>
      <c r="H20" s="33" t="s">
        <v>71</v>
      </c>
      <c r="I20" s="31" t="s">
        <v>72</v>
      </c>
      <c r="J20" s="34" t="s">
        <v>82</v>
      </c>
      <c r="K20" s="35">
        <v>1</v>
      </c>
      <c r="L20" s="36">
        <v>55574.68</v>
      </c>
      <c r="M20" s="36">
        <v>19637.570704</v>
      </c>
      <c r="P20" s="23" t="s">
        <v>109</v>
      </c>
      <c r="Q20" s="23" t="s">
        <v>110</v>
      </c>
      <c r="R20" s="23" t="s">
        <v>76</v>
      </c>
      <c r="S20" s="23" t="s">
        <v>85</v>
      </c>
      <c r="T20" s="23" t="s">
        <v>78</v>
      </c>
      <c r="U20" s="23" t="s">
        <v>79</v>
      </c>
      <c r="V20" s="23" t="s">
        <v>111</v>
      </c>
      <c r="W20" s="78">
        <v>36.3709</v>
      </c>
      <c r="Z20" s="23">
        <v>1</v>
      </c>
      <c r="AA20" s="99">
        <v>1</v>
      </c>
      <c r="AB20" s="78">
        <v>1473</v>
      </c>
      <c r="AC20" s="78">
        <v>6824.570704000001</v>
      </c>
      <c r="AD20" s="78">
        <v>11340</v>
      </c>
      <c r="AE20" s="78">
        <v>0</v>
      </c>
    </row>
    <row r="21" spans="1:31" ht="12.75">
      <c r="A21" s="23">
        <v>110</v>
      </c>
      <c r="B21" s="23">
        <v>1000</v>
      </c>
      <c r="C21" s="30" t="s">
        <v>112</v>
      </c>
      <c r="D21" s="31" t="s">
        <v>67</v>
      </c>
      <c r="E21" s="32" t="s">
        <v>68</v>
      </c>
      <c r="F21" s="32" t="s">
        <v>69</v>
      </c>
      <c r="G21" s="32" t="s">
        <v>70</v>
      </c>
      <c r="H21" s="33" t="s">
        <v>71</v>
      </c>
      <c r="I21" s="31" t="s">
        <v>72</v>
      </c>
      <c r="J21" s="34" t="s">
        <v>82</v>
      </c>
      <c r="K21" s="35">
        <v>1</v>
      </c>
      <c r="L21" s="36">
        <v>60786.29</v>
      </c>
      <c r="M21" s="36">
        <v>20415.556412</v>
      </c>
      <c r="P21" s="23" t="s">
        <v>113</v>
      </c>
      <c r="Q21" s="23" t="s">
        <v>114</v>
      </c>
      <c r="R21" s="23" t="s">
        <v>76</v>
      </c>
      <c r="S21" s="23" t="s">
        <v>77</v>
      </c>
      <c r="T21" s="23" t="s">
        <v>78</v>
      </c>
      <c r="U21" s="23" t="s">
        <v>79</v>
      </c>
      <c r="V21" s="23" t="s">
        <v>115</v>
      </c>
      <c r="W21" s="78">
        <v>39.7816</v>
      </c>
      <c r="Z21" s="23">
        <v>1</v>
      </c>
      <c r="AA21" s="99">
        <v>1</v>
      </c>
      <c r="AB21" s="78">
        <v>1611</v>
      </c>
      <c r="AC21" s="78">
        <v>7464.556412000001</v>
      </c>
      <c r="AD21" s="78">
        <v>11340</v>
      </c>
      <c r="AE21" s="78">
        <v>0</v>
      </c>
    </row>
    <row r="22" spans="1:31" ht="12.75">
      <c r="A22" s="23">
        <v>110</v>
      </c>
      <c r="B22" s="23">
        <v>1000</v>
      </c>
      <c r="C22" s="30" t="s">
        <v>81</v>
      </c>
      <c r="D22" s="31" t="s">
        <v>67</v>
      </c>
      <c r="E22" s="32" t="s">
        <v>68</v>
      </c>
      <c r="F22" s="32" t="s">
        <v>69</v>
      </c>
      <c r="G22" s="32" t="s">
        <v>70</v>
      </c>
      <c r="H22" s="33" t="s">
        <v>71</v>
      </c>
      <c r="I22" s="31" t="s">
        <v>72</v>
      </c>
      <c r="J22" s="34" t="s">
        <v>82</v>
      </c>
      <c r="K22" s="35">
        <v>1</v>
      </c>
      <c r="L22" s="36">
        <v>71881.59</v>
      </c>
      <c r="M22" s="36">
        <v>22072.059252</v>
      </c>
      <c r="P22" s="23" t="s">
        <v>83</v>
      </c>
      <c r="Q22" s="23" t="s">
        <v>84</v>
      </c>
      <c r="R22" s="23" t="s">
        <v>76</v>
      </c>
      <c r="S22" s="23" t="s">
        <v>77</v>
      </c>
      <c r="T22" s="23" t="s">
        <v>78</v>
      </c>
      <c r="U22" s="23" t="s">
        <v>79</v>
      </c>
      <c r="V22" s="23" t="s">
        <v>116</v>
      </c>
      <c r="W22" s="78">
        <v>47.0429</v>
      </c>
      <c r="Z22" s="23">
        <v>1</v>
      </c>
      <c r="AA22" s="99">
        <v>1</v>
      </c>
      <c r="AB22" s="78">
        <v>1905</v>
      </c>
      <c r="AC22" s="78">
        <v>8827.059252000001</v>
      </c>
      <c r="AD22" s="78">
        <v>11340</v>
      </c>
      <c r="AE22" s="78">
        <v>0</v>
      </c>
    </row>
    <row r="23" spans="1:31" ht="12.75">
      <c r="A23" s="23">
        <v>110</v>
      </c>
      <c r="B23" s="23">
        <v>1000</v>
      </c>
      <c r="C23" s="30" t="s">
        <v>91</v>
      </c>
      <c r="D23" s="31" t="s">
        <v>67</v>
      </c>
      <c r="E23" s="32" t="s">
        <v>68</v>
      </c>
      <c r="F23" s="32" t="s">
        <v>69</v>
      </c>
      <c r="G23" s="32" t="s">
        <v>70</v>
      </c>
      <c r="H23" s="33" t="s">
        <v>71</v>
      </c>
      <c r="I23" s="31" t="s">
        <v>72</v>
      </c>
      <c r="J23" s="34" t="s">
        <v>82</v>
      </c>
      <c r="K23" s="35">
        <v>1</v>
      </c>
      <c r="L23" s="36">
        <v>81002.99</v>
      </c>
      <c r="M23" s="36">
        <v>23434.167172</v>
      </c>
      <c r="P23" s="23" t="s">
        <v>92</v>
      </c>
      <c r="Q23" s="23" t="s">
        <v>93</v>
      </c>
      <c r="R23" s="23" t="s">
        <v>76</v>
      </c>
      <c r="S23" s="23" t="s">
        <v>77</v>
      </c>
      <c r="T23" s="23" t="s">
        <v>78</v>
      </c>
      <c r="U23" s="23" t="s">
        <v>79</v>
      </c>
      <c r="V23" s="23" t="s">
        <v>117</v>
      </c>
      <c r="W23" s="78">
        <v>53.0124</v>
      </c>
      <c r="Z23" s="23">
        <v>1</v>
      </c>
      <c r="AA23" s="99">
        <v>1</v>
      </c>
      <c r="AB23" s="78">
        <v>2147</v>
      </c>
      <c r="AC23" s="78">
        <v>9947.167172000001</v>
      </c>
      <c r="AD23" s="78">
        <v>11340</v>
      </c>
      <c r="AE23" s="78">
        <v>0</v>
      </c>
    </row>
    <row r="24" spans="1:31" ht="12.75">
      <c r="A24" s="23">
        <v>110</v>
      </c>
      <c r="B24" s="23">
        <v>1000</v>
      </c>
      <c r="C24" s="30" t="s">
        <v>87</v>
      </c>
      <c r="D24" s="31" t="s">
        <v>67</v>
      </c>
      <c r="E24" s="32" t="s">
        <v>68</v>
      </c>
      <c r="F24" s="32" t="s">
        <v>69</v>
      </c>
      <c r="G24" s="32" t="s">
        <v>70</v>
      </c>
      <c r="H24" s="33" t="s">
        <v>71</v>
      </c>
      <c r="I24" s="31" t="s">
        <v>72</v>
      </c>
      <c r="J24" s="34" t="s">
        <v>82</v>
      </c>
      <c r="K24" s="35">
        <v>1</v>
      </c>
      <c r="L24" s="36">
        <v>87613.78</v>
      </c>
      <c r="M24" s="36">
        <v>23456.972184</v>
      </c>
      <c r="P24" s="23" t="s">
        <v>88</v>
      </c>
      <c r="Q24" s="23" t="s">
        <v>89</v>
      </c>
      <c r="R24" s="23" t="s">
        <v>76</v>
      </c>
      <c r="S24" s="23" t="s">
        <v>77</v>
      </c>
      <c r="T24" s="23" t="s">
        <v>78</v>
      </c>
      <c r="U24" s="23" t="s">
        <v>79</v>
      </c>
      <c r="V24" s="23" t="s">
        <v>118</v>
      </c>
      <c r="W24" s="78">
        <v>57.3389</v>
      </c>
      <c r="Z24" s="23">
        <v>1</v>
      </c>
      <c r="AA24" s="99">
        <v>1</v>
      </c>
      <c r="AB24" s="78">
        <v>1358</v>
      </c>
      <c r="AC24" s="78">
        <v>10758.972184</v>
      </c>
      <c r="AD24" s="78">
        <v>11340</v>
      </c>
      <c r="AE24" s="78">
        <v>0</v>
      </c>
    </row>
    <row r="25" ht="12.75">
      <c r="A25" s="105" t="s">
        <v>120</v>
      </c>
    </row>
    <row r="26" spans="1:31" ht="12.75">
      <c r="A26" s="23">
        <v>130</v>
      </c>
      <c r="B26" s="23">
        <v>2400</v>
      </c>
      <c r="C26" s="30" t="s">
        <v>121</v>
      </c>
      <c r="D26" s="31" t="s">
        <v>67</v>
      </c>
      <c r="E26" s="32" t="s">
        <v>122</v>
      </c>
      <c r="F26" s="32" t="s">
        <v>69</v>
      </c>
      <c r="G26" s="32" t="s">
        <v>70</v>
      </c>
      <c r="H26" s="33" t="s">
        <v>71</v>
      </c>
      <c r="I26" s="31" t="s">
        <v>72</v>
      </c>
      <c r="J26" s="34" t="s">
        <v>123</v>
      </c>
      <c r="K26" s="35">
        <v>1</v>
      </c>
      <c r="L26" s="36">
        <v>93386.91</v>
      </c>
      <c r="M26" s="36">
        <v>25282.912548</v>
      </c>
      <c r="P26" s="23" t="s">
        <v>124</v>
      </c>
      <c r="Q26" s="23" t="s">
        <v>125</v>
      </c>
      <c r="R26" s="23" t="s">
        <v>76</v>
      </c>
      <c r="S26" s="23" t="s">
        <v>77</v>
      </c>
      <c r="T26" s="23" t="s">
        <v>126</v>
      </c>
      <c r="U26" s="23" t="s">
        <v>79</v>
      </c>
      <c r="V26" s="23" t="s">
        <v>127</v>
      </c>
      <c r="W26" s="78">
        <v>49.2547</v>
      </c>
      <c r="Z26" s="23">
        <v>1</v>
      </c>
      <c r="AA26" s="99">
        <v>1</v>
      </c>
      <c r="AB26" s="78">
        <v>2475</v>
      </c>
      <c r="AC26" s="78">
        <v>11467.912548</v>
      </c>
      <c r="AD26" s="78">
        <v>11340</v>
      </c>
      <c r="AE26" s="78">
        <v>0</v>
      </c>
    </row>
    <row r="27" ht="12.75">
      <c r="A27" s="105" t="s">
        <v>130</v>
      </c>
    </row>
    <row r="28" spans="1:31" ht="12.75">
      <c r="A28" s="23">
        <v>142</v>
      </c>
      <c r="B28" s="23">
        <v>2400</v>
      </c>
      <c r="C28" s="30" t="s">
        <v>131</v>
      </c>
      <c r="D28" s="31" t="s">
        <v>67</v>
      </c>
      <c r="E28" s="32" t="s">
        <v>122</v>
      </c>
      <c r="F28" s="32" t="s">
        <v>132</v>
      </c>
      <c r="G28" s="32" t="s">
        <v>133</v>
      </c>
      <c r="H28" s="33" t="s">
        <v>71</v>
      </c>
      <c r="I28" s="31" t="s">
        <v>72</v>
      </c>
      <c r="J28" s="34" t="s">
        <v>123</v>
      </c>
      <c r="K28" s="35">
        <v>1</v>
      </c>
      <c r="L28" s="36">
        <v>21412.81</v>
      </c>
      <c r="M28" s="36">
        <v>3196.493068</v>
      </c>
      <c r="P28" s="23" t="s">
        <v>134</v>
      </c>
      <c r="Q28" s="23" t="s">
        <v>135</v>
      </c>
      <c r="R28" s="23" t="s">
        <v>76</v>
      </c>
      <c r="S28" s="23" t="s">
        <v>77</v>
      </c>
      <c r="T28" s="23" t="s">
        <v>136</v>
      </c>
      <c r="U28" s="23" t="s">
        <v>79</v>
      </c>
      <c r="V28" s="23" t="s">
        <v>137</v>
      </c>
      <c r="W28" s="78">
        <v>13.8684</v>
      </c>
      <c r="Z28" s="23">
        <v>1</v>
      </c>
      <c r="AA28" s="99">
        <v>1</v>
      </c>
      <c r="AB28" s="78">
        <v>567</v>
      </c>
      <c r="AC28" s="78">
        <v>2629.493068</v>
      </c>
      <c r="AD28" s="78">
        <v>0</v>
      </c>
      <c r="AE28" s="78">
        <v>0</v>
      </c>
    </row>
    <row r="29" spans="1:31" ht="12.75">
      <c r="A29" s="23">
        <v>142</v>
      </c>
      <c r="B29" s="23">
        <v>2400</v>
      </c>
      <c r="C29" s="30" t="s">
        <v>138</v>
      </c>
      <c r="D29" s="31" t="s">
        <v>67</v>
      </c>
      <c r="E29" s="32" t="s">
        <v>122</v>
      </c>
      <c r="F29" s="32" t="s">
        <v>132</v>
      </c>
      <c r="G29" s="32" t="s">
        <v>133</v>
      </c>
      <c r="H29" s="33" t="s">
        <v>71</v>
      </c>
      <c r="I29" s="31" t="s">
        <v>72</v>
      </c>
      <c r="J29" s="34" t="s">
        <v>123</v>
      </c>
      <c r="K29" s="35">
        <v>1</v>
      </c>
      <c r="L29" s="36">
        <v>29912.57</v>
      </c>
      <c r="M29" s="36">
        <v>11620.663596</v>
      </c>
      <c r="P29" s="23" t="s">
        <v>139</v>
      </c>
      <c r="Q29" s="23" t="s">
        <v>140</v>
      </c>
      <c r="R29" s="23" t="s">
        <v>76</v>
      </c>
      <c r="S29" s="23" t="s">
        <v>77</v>
      </c>
      <c r="T29" s="23" t="s">
        <v>141</v>
      </c>
      <c r="U29" s="23" t="s">
        <v>79</v>
      </c>
      <c r="V29" s="23" t="s">
        <v>142</v>
      </c>
      <c r="W29" s="78">
        <v>15.7767</v>
      </c>
      <c r="Z29" s="23">
        <v>1</v>
      </c>
      <c r="AA29" s="99">
        <v>1</v>
      </c>
      <c r="AB29" s="78">
        <v>793</v>
      </c>
      <c r="AC29" s="78">
        <v>3673.2635960000002</v>
      </c>
      <c r="AD29" s="78">
        <v>0</v>
      </c>
      <c r="AE29" s="78">
        <v>7154.4</v>
      </c>
    </row>
    <row r="30" spans="1:31" ht="12.75">
      <c r="A30" s="23">
        <v>142</v>
      </c>
      <c r="B30" s="23">
        <v>2400</v>
      </c>
      <c r="C30" s="30" t="s">
        <v>138</v>
      </c>
      <c r="D30" s="31" t="s">
        <v>67</v>
      </c>
      <c r="E30" s="32" t="s">
        <v>122</v>
      </c>
      <c r="F30" s="32" t="s">
        <v>132</v>
      </c>
      <c r="G30" s="32" t="s">
        <v>133</v>
      </c>
      <c r="H30" s="33" t="s">
        <v>71</v>
      </c>
      <c r="I30" s="31" t="s">
        <v>72</v>
      </c>
      <c r="J30" s="34" t="s">
        <v>123</v>
      </c>
      <c r="K30" s="35">
        <v>1</v>
      </c>
      <c r="L30" s="36">
        <v>36596.85</v>
      </c>
      <c r="M30" s="36">
        <v>12618.49318</v>
      </c>
      <c r="P30" s="23" t="s">
        <v>139</v>
      </c>
      <c r="Q30" s="23" t="s">
        <v>140</v>
      </c>
      <c r="R30" s="23" t="s">
        <v>76</v>
      </c>
      <c r="S30" s="23" t="s">
        <v>85</v>
      </c>
      <c r="T30" s="23" t="s">
        <v>141</v>
      </c>
      <c r="U30" s="23" t="s">
        <v>79</v>
      </c>
      <c r="V30" s="23" t="s">
        <v>143</v>
      </c>
      <c r="W30" s="78">
        <v>19.3021</v>
      </c>
      <c r="Z30" s="23">
        <v>1</v>
      </c>
      <c r="AA30" s="99">
        <v>1</v>
      </c>
      <c r="AB30" s="78">
        <v>970</v>
      </c>
      <c r="AC30" s="78">
        <v>4494.09318</v>
      </c>
      <c r="AD30" s="78">
        <v>0</v>
      </c>
      <c r="AE30" s="78">
        <v>7154.4</v>
      </c>
    </row>
    <row r="31" ht="12.75">
      <c r="A31" s="105" t="s">
        <v>145</v>
      </c>
    </row>
    <row r="32" spans="1:31" ht="12.75">
      <c r="A32" s="23">
        <v>173</v>
      </c>
      <c r="B32" s="23">
        <v>2100</v>
      </c>
      <c r="C32" s="30" t="s">
        <v>146</v>
      </c>
      <c r="D32" s="31" t="s">
        <v>67</v>
      </c>
      <c r="E32" s="32" t="s">
        <v>147</v>
      </c>
      <c r="F32" s="32" t="s">
        <v>148</v>
      </c>
      <c r="G32" s="32" t="s">
        <v>149</v>
      </c>
      <c r="H32" s="33" t="s">
        <v>71</v>
      </c>
      <c r="I32" s="31" t="s">
        <v>72</v>
      </c>
      <c r="J32" s="34" t="s">
        <v>123</v>
      </c>
      <c r="K32" s="35">
        <v>1</v>
      </c>
      <c r="L32" s="36">
        <v>61379.76</v>
      </c>
      <c r="M32" s="36">
        <v>20504.434528</v>
      </c>
      <c r="P32" s="23" t="s">
        <v>150</v>
      </c>
      <c r="Q32" s="23" t="s">
        <v>151</v>
      </c>
      <c r="R32" s="23" t="s">
        <v>76</v>
      </c>
      <c r="S32" s="23" t="s">
        <v>85</v>
      </c>
      <c r="T32" s="23" t="s">
        <v>152</v>
      </c>
      <c r="U32" s="23" t="s">
        <v>79</v>
      </c>
      <c r="V32" s="23" t="s">
        <v>153</v>
      </c>
      <c r="W32" s="78">
        <v>37.0651</v>
      </c>
      <c r="Z32" s="23">
        <v>1</v>
      </c>
      <c r="AA32" s="99">
        <v>1</v>
      </c>
      <c r="AB32" s="78">
        <v>1627</v>
      </c>
      <c r="AC32" s="78">
        <v>7537.434528000001</v>
      </c>
      <c r="AD32" s="78">
        <v>11340</v>
      </c>
      <c r="AE32" s="78">
        <v>0</v>
      </c>
    </row>
    <row r="33" ht="12.75">
      <c r="A33" s="105" t="s">
        <v>156</v>
      </c>
    </row>
    <row r="34" spans="1:31" ht="12.75">
      <c r="A34" s="23">
        <v>181</v>
      </c>
      <c r="B34" s="23">
        <v>2600</v>
      </c>
      <c r="C34" s="30" t="s">
        <v>157</v>
      </c>
      <c r="D34" s="31" t="s">
        <v>67</v>
      </c>
      <c r="E34" s="32" t="s">
        <v>158</v>
      </c>
      <c r="F34" s="32" t="s">
        <v>85</v>
      </c>
      <c r="G34" s="32" t="s">
        <v>159</v>
      </c>
      <c r="H34" s="33" t="s">
        <v>71</v>
      </c>
      <c r="I34" s="31" t="s">
        <v>72</v>
      </c>
      <c r="J34" s="34" t="s">
        <v>123</v>
      </c>
      <c r="K34" s="35">
        <v>1</v>
      </c>
      <c r="L34" s="36">
        <v>46961.49</v>
      </c>
      <c r="M34" s="36">
        <v>14165.270971999998</v>
      </c>
      <c r="P34" s="23" t="s">
        <v>160</v>
      </c>
      <c r="Q34" s="23" t="s">
        <v>161</v>
      </c>
      <c r="R34" s="23" t="s">
        <v>76</v>
      </c>
      <c r="S34" s="23" t="s">
        <v>85</v>
      </c>
      <c r="T34" s="23" t="s">
        <v>141</v>
      </c>
      <c r="U34" s="23" t="s">
        <v>79</v>
      </c>
      <c r="V34" s="23" t="s">
        <v>162</v>
      </c>
      <c r="W34" s="78">
        <v>24.7687</v>
      </c>
      <c r="Z34" s="23">
        <v>1</v>
      </c>
      <c r="AA34" s="99">
        <v>1</v>
      </c>
      <c r="AB34" s="78">
        <v>1244</v>
      </c>
      <c r="AC34" s="78">
        <v>5766.870972</v>
      </c>
      <c r="AD34" s="78">
        <v>0</v>
      </c>
      <c r="AE34" s="78">
        <v>7154.4</v>
      </c>
    </row>
    <row r="35" ht="12.75">
      <c r="A35" s="105" t="s">
        <v>164</v>
      </c>
    </row>
    <row r="36" spans="1:31" ht="12.75">
      <c r="A36" s="23">
        <v>186</v>
      </c>
      <c r="B36" s="23">
        <v>2600</v>
      </c>
      <c r="C36" s="30" t="s">
        <v>165</v>
      </c>
      <c r="D36" s="31" t="s">
        <v>67</v>
      </c>
      <c r="E36" s="32" t="s">
        <v>158</v>
      </c>
      <c r="F36" s="32" t="s">
        <v>85</v>
      </c>
      <c r="G36" s="32" t="s">
        <v>166</v>
      </c>
      <c r="H36" s="33" t="s">
        <v>71</v>
      </c>
      <c r="I36" s="31" t="s">
        <v>72</v>
      </c>
      <c r="J36" s="34" t="s">
        <v>123</v>
      </c>
      <c r="K36" s="35">
        <v>1</v>
      </c>
      <c r="L36" s="36">
        <v>30873.83</v>
      </c>
      <c r="M36" s="36">
        <v>9516.4</v>
      </c>
      <c r="P36" s="23" t="s">
        <v>167</v>
      </c>
      <c r="Q36" s="23" t="s">
        <v>168</v>
      </c>
      <c r="R36" s="23" t="s">
        <v>76</v>
      </c>
      <c r="S36" s="23" t="s">
        <v>77</v>
      </c>
      <c r="T36" s="23" t="s">
        <v>169</v>
      </c>
      <c r="U36" s="23" t="s">
        <v>79</v>
      </c>
      <c r="V36" s="23" t="s">
        <v>170</v>
      </c>
      <c r="W36" s="78">
        <v>16.2837</v>
      </c>
      <c r="Z36" s="23">
        <v>1</v>
      </c>
      <c r="AA36" s="99">
        <v>1</v>
      </c>
      <c r="AB36" s="78">
        <v>2362</v>
      </c>
      <c r="AC36" s="78">
        <v>0</v>
      </c>
      <c r="AD36" s="78">
        <v>0</v>
      </c>
      <c r="AE36" s="78">
        <v>7154.4</v>
      </c>
    </row>
    <row r="37" spans="1:31" ht="12.75">
      <c r="A37" s="23">
        <v>186</v>
      </c>
      <c r="B37" s="23">
        <v>2600</v>
      </c>
      <c r="C37" s="30" t="s">
        <v>165</v>
      </c>
      <c r="D37" s="31" t="s">
        <v>67</v>
      </c>
      <c r="E37" s="32" t="s">
        <v>158</v>
      </c>
      <c r="F37" s="32" t="s">
        <v>85</v>
      </c>
      <c r="G37" s="32" t="s">
        <v>166</v>
      </c>
      <c r="H37" s="33" t="s">
        <v>71</v>
      </c>
      <c r="I37" s="31" t="s">
        <v>72</v>
      </c>
      <c r="J37" s="34" t="s">
        <v>123</v>
      </c>
      <c r="K37" s="35">
        <v>1</v>
      </c>
      <c r="L37" s="36">
        <v>30873.83</v>
      </c>
      <c r="M37" s="36">
        <v>9516.4</v>
      </c>
      <c r="P37" s="23" t="s">
        <v>167</v>
      </c>
      <c r="Q37" s="23" t="s">
        <v>168</v>
      </c>
      <c r="R37" s="23" t="s">
        <v>76</v>
      </c>
      <c r="S37" s="23" t="s">
        <v>77</v>
      </c>
      <c r="T37" s="23" t="s">
        <v>169</v>
      </c>
      <c r="U37" s="23" t="s">
        <v>79</v>
      </c>
      <c r="V37" s="23" t="s">
        <v>170</v>
      </c>
      <c r="W37" s="78">
        <v>16.2837</v>
      </c>
      <c r="Z37" s="23">
        <v>1</v>
      </c>
      <c r="AA37" s="99">
        <v>1</v>
      </c>
      <c r="AB37" s="78">
        <v>2362</v>
      </c>
      <c r="AC37" s="78">
        <v>0</v>
      </c>
      <c r="AD37" s="78">
        <v>0</v>
      </c>
      <c r="AE37" s="78">
        <v>7154.4</v>
      </c>
    </row>
  </sheetData>
  <sheetProtection password="CEE9" sheet="1" objects="1" scenarios="1"/>
  <mergeCells count="8">
    <mergeCell ref="A8:K8"/>
    <mergeCell ref="D7:J7"/>
    <mergeCell ref="A1:M1"/>
    <mergeCell ref="A2:M2"/>
    <mergeCell ref="A3:M3"/>
    <mergeCell ref="A4:M4"/>
    <mergeCell ref="A5:M5"/>
    <mergeCell ref="A6:M6"/>
  </mergeCells>
  <printOptions horizontalCentered="1"/>
  <pageMargins left="0.25" right="0.25" top="0.25" bottom="0.25" header="0.25" footer="0.25"/>
  <pageSetup fitToHeight="0" fitToWidth="1"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DLC</dc:creator>
  <cp:keywords/>
  <dc:description/>
  <cp:lastModifiedBy> </cp:lastModifiedBy>
  <cp:lastPrinted>2013-02-11T14:16:32Z</cp:lastPrinted>
  <dcterms:created xsi:type="dcterms:W3CDTF">2013-01-29T16:45:03Z</dcterms:created>
  <dcterms:modified xsi:type="dcterms:W3CDTF">2013-06-03T15:18:45Z</dcterms:modified>
  <cp:category/>
  <cp:version/>
  <cp:contentType/>
  <cp:contentStatus/>
</cp:coreProperties>
</file>