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<sst xmlns="http://schemas.openxmlformats.org/spreadsheetml/2006/main" count="94" uniqueCount="77">
  <si>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</si>
  <si>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</si>
  <si>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</si>
  <si>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</si>
  <si>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</si>
  <si>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</si>
  <si>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</si>
  <si>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</si>
  <si>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</si>
  <si>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</si>
  <si>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</si>
  <si>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</si>
  <si>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</si>
  <si>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</si>
  <si>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</si>
  <si>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</si>
  <si>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</si>
  <si>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</si>
  <si>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</si>
  <si>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</si>
  <si>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</si>
  <si>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</si>
  <si>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</si>
  <si>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</si>
  <si>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</si>
  <si>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</si>
  <si>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</si>
  <si>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</si>
  <si>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</si>
  <si>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</si>
  <si>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</si>
  <si>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</si>
  <si>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</si>
  <si>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</si>
  <si>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</si>
  <si>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</si>
  <si>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</si>
  <si>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</si>
  <si>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</si>
  <si>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</si>
  <si>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</si>
  <si>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</si>
  <si>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</si>
  <si>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</si>
  <si>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</si>
  <si>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</si>
  <si>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</si>
  <si>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</si>
  <si>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</si>
  <si>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</si>
  <si>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</si>
  <si>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</si>
  <si>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</si>
  <si>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</si>
  <si>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</si>
  <si>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</si>
  <si>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</si>
  <si>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</si>
  <si>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</si>
  <si>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</si>
  <si>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GATEWAY TO COLLEGE CHARTER</t>
  </si>
  <si>
    <t>PROJECT 723101 LOC all</t>
  </si>
  <si>
    <t>Charter Schools</t>
  </si>
  <si>
    <t>X</t>
  </si>
  <si>
    <t>PURCHASED PROFESSIONAL AND TECHNICAL SERVICES</t>
  </si>
  <si>
    <t>PURCHASED PROFESSIONAL AND TECHNICAL SERVICES (300)</t>
  </si>
  <si>
    <t>101</t>
  </si>
  <si>
    <t>38</t>
  </si>
  <si>
    <t>95</t>
  </si>
  <si>
    <t>10</t>
  </si>
  <si>
    <t>723101</t>
  </si>
  <si>
    <t>SYS</t>
  </si>
  <si>
    <t>0000</t>
  </si>
  <si>
    <t>PURCHASED SERVICES-OTHER FEES</t>
  </si>
  <si>
    <t>00</t>
  </si>
  <si>
    <t>637</t>
  </si>
  <si>
    <t>OTHER COST-PROFESSIONAL/TECHNI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</si>
</sst>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1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7" t="s">
        <v>19</v>
      </c>
      <c r="B1" s="118"/>
      <c r="C1" s="118"/>
      <c r="D1" s="118"/>
      <c r="E1" s="118"/>
      <c r="F1" s="118"/>
      <c r="G1" s="119"/>
      <c r="DI1" s="62"/>
    </row>
    <row r="2" spans="1:72" s="19" customFormat="1" ht="6" customHeight="1">
      <c r="A2" s="120"/>
      <c r="B2" s="121"/>
      <c r="C2" s="121"/>
      <c r="D2" s="121"/>
      <c r="E2" s="121"/>
      <c r="F2" s="121"/>
      <c r="G2" s="122"/>
      <c r="BC2" s="62"/>
      <c r="BT2" s="62"/>
    </row>
    <row r="3" spans="1:7" s="19" customFormat="1" ht="12.75">
      <c r="A3" s="111" t="s">
        <v>60</v>
      </c>
      <c r="B3" s="112"/>
      <c r="C3" s="112"/>
      <c r="D3" s="112"/>
      <c r="E3" s="112"/>
      <c r="F3" s="112"/>
      <c r="G3" s="113"/>
    </row>
    <row r="4" spans="1:7" s="19" customFormat="1" ht="12.75">
      <c r="A4" s="111" t="s">
        <v>61</v>
      </c>
      <c r="B4" s="112"/>
      <c r="C4" s="112"/>
      <c r="D4" s="112"/>
      <c r="E4" s="112"/>
      <c r="F4" s="112"/>
      <c r="G4" s="113"/>
    </row>
    <row r="5" spans="1:7" s="19" customFormat="1" ht="16.5" thickBot="1">
      <c r="A5" s="114" t="s">
        <v>62</v>
      </c>
      <c r="B5" s="115"/>
      <c r="C5" s="115"/>
      <c r="D5" s="115"/>
      <c r="E5" s="115"/>
      <c r="F5" s="115"/>
      <c r="G5" s="116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300</v>
      </c>
      <c r="C8" s="65" t="s">
        <v>64</v>
      </c>
      <c r="D8" s="67">
        <v>1070182.08</v>
      </c>
      <c r="E8" s="67">
        <v>1188877.69</v>
      </c>
      <c r="F8" s="67">
        <v>1188250</v>
      </c>
      <c r="G8" s="67">
        <f>SUMIF(DISCRETIONARY!B11:B65536,"="&amp;SUMMARY!B8,DISCRETIONARY!$P$11:$P$65536)+SUMIF(PERSONNEL!$A$10:$A$65536,"="&amp;SUMMARY!B8,PERSONNEL!$L$10:$L$65536)</f>
        <v>1171250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0:14" ht="13.5" thickBot="1">
      <c r="J9" s="103" t="s">
        <v>58</v>
      </c>
      <c r="K9" s="67">
        <v>0</v>
      </c>
      <c r="L9" s="67">
        <v>0</v>
      </c>
      <c r="M9" s="67">
        <f>L9-K9</f>
        <v>0</v>
      </c>
      <c r="N9" s="104" t="e">
        <f>M9/K9</f>
        <v>#DIV/0!</v>
      </c>
    </row>
    <row r="10" spans="3:14" ht="13.5" thickBot="1">
      <c r="C10" s="107" t="s">
        <v>8</v>
      </c>
      <c r="D10" s="108">
        <f>SUM(D8:D8)</f>
        <v>1070182.08</v>
      </c>
      <c r="E10" s="109">
        <f>SUM(E8:E8)</f>
        <v>1188877.69</v>
      </c>
      <c r="F10" s="109">
        <f>SUM(F8:F8)</f>
        <v>1188250</v>
      </c>
      <c r="G10" s="110">
        <f>SUM(G8:G8)</f>
        <v>1171250</v>
      </c>
      <c r="H10" s="106">
        <f>(G10-F10)/F10</f>
        <v>-0.014306753629286767</v>
      </c>
      <c r="J10" s="103" t="s">
        <v>25</v>
      </c>
      <c r="K10" s="67">
        <v>0</v>
      </c>
      <c r="L10" s="67">
        <v>0</v>
      </c>
      <c r="M10" s="67">
        <f>L10-K10</f>
        <v>0</v>
      </c>
      <c r="N10" s="104" t="e">
        <f>M10/K10</f>
        <v>#DIV/0!</v>
      </c>
    </row>
    <row r="11" spans="10:14" ht="12.75">
      <c r="J11" s="103" t="s">
        <v>59</v>
      </c>
      <c r="K11" s="67">
        <v>1188250</v>
      </c>
      <c r="L11" s="67">
        <v>1171250</v>
      </c>
      <c r="M11" s="67">
        <f>L11-K11</f>
        <v>-17000</v>
      </c>
      <c r="N11" s="104">
        <f>M11/K11</f>
        <v>-0.014306753629286767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13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7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80"/>
      <c r="R1" s="80"/>
      <c r="S1" s="74"/>
    </row>
    <row r="2" spans="1:19" s="19" customFormat="1" ht="6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80"/>
      <c r="R2" s="80"/>
      <c r="S2" s="74"/>
    </row>
    <row r="3" spans="1:19" s="19" customFormat="1" ht="15" customHeight="1">
      <c r="A3" s="111" t="str">
        <f>SUMMARY!A3</f>
        <v>GATEWAY TO COLLEGE CHARTER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3"/>
      <c r="Q3" s="80"/>
      <c r="R3" s="80"/>
      <c r="S3" s="74"/>
    </row>
    <row r="4" spans="1:19" s="19" customFormat="1" ht="12.75">
      <c r="A4" s="111" t="str">
        <f>SUMMARY!A4</f>
        <v>PROJECT 723101 LOC all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  <c r="Q4" s="80"/>
      <c r="R4" s="80"/>
      <c r="S4" s="74"/>
    </row>
    <row r="5" spans="1:19" s="19" customFormat="1" ht="16.5" thickBot="1">
      <c r="A5" s="120" t="str">
        <f>SUMMARY!A5</f>
        <v>Charter Schools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2"/>
      <c r="Q5" s="80"/>
      <c r="R5" s="80"/>
      <c r="S5" s="74"/>
    </row>
    <row r="6" spans="1:19" s="37" customFormat="1" ht="16.5" thickBot="1">
      <c r="A6" s="123" t="s">
        <v>49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1070182.08</v>
      </c>
      <c r="M9" s="55">
        <f>SUMIF($C10:$C65536,"=X",M10:M65536)</f>
        <v>1188877.6899999997</v>
      </c>
      <c r="N9" s="55">
        <f>SUMIF($C10:$C65536,"=X",N10:N65536)</f>
        <v>1188250</v>
      </c>
      <c r="O9" s="92">
        <f>SUMIF($C10:$C65536,"=X",O10:O65536)</f>
        <v>580590.55</v>
      </c>
      <c r="P9" s="89">
        <f>SUMIF(C10:C65536,"=X",P10:P65536)+SUMIF(C10:C65536,"=X",Q10:Q65536)</f>
        <v>1171250</v>
      </c>
      <c r="T9" s="93">
        <f>IF(N9=0,0,(P9-N9)/N9)</f>
        <v>-0.014306753629286767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5" t="s">
        <v>65</v>
      </c>
      <c r="P11" s="61"/>
    </row>
    <row r="12" spans="1:15" ht="12.75" customHeight="1">
      <c r="A12" s="57">
        <v>1000</v>
      </c>
      <c r="B12" s="57">
        <v>300</v>
      </c>
      <c r="C12" s="57" t="s">
        <v>63</v>
      </c>
      <c r="D12" s="57" t="s">
        <v>66</v>
      </c>
      <c r="E12" s="58" t="s">
        <v>67</v>
      </c>
      <c r="F12" s="58" t="s">
        <v>68</v>
      </c>
      <c r="G12" s="58" t="s">
        <v>69</v>
      </c>
      <c r="H12" s="59" t="s">
        <v>70</v>
      </c>
      <c r="I12" s="57" t="s">
        <v>71</v>
      </c>
      <c r="J12" s="60" t="s">
        <v>72</v>
      </c>
      <c r="K12" s="52" t="s">
        <v>73</v>
      </c>
      <c r="L12" s="61">
        <v>1070182.08</v>
      </c>
      <c r="M12" s="61">
        <v>1188877.69</v>
      </c>
      <c r="N12" s="61">
        <v>0</v>
      </c>
      <c r="O12" s="61">
        <v>0</v>
      </c>
    </row>
    <row r="13" spans="1:16" ht="12.75" customHeight="1">
      <c r="A13" s="57">
        <v>2210</v>
      </c>
      <c r="B13" s="57">
        <v>300</v>
      </c>
      <c r="C13" s="57" t="s">
        <v>63</v>
      </c>
      <c r="D13" s="57" t="s">
        <v>66</v>
      </c>
      <c r="E13" s="58" t="s">
        <v>67</v>
      </c>
      <c r="F13" s="58" t="s">
        <v>68</v>
      </c>
      <c r="G13" s="58" t="s">
        <v>74</v>
      </c>
      <c r="H13" s="59" t="s">
        <v>70</v>
      </c>
      <c r="I13" s="57" t="s">
        <v>75</v>
      </c>
      <c r="J13" s="60" t="s">
        <v>72</v>
      </c>
      <c r="K13" s="52" t="s">
        <v>76</v>
      </c>
      <c r="L13" s="61">
        <v>0</v>
      </c>
      <c r="M13" s="61">
        <v>-1.4901161193847657E-10</v>
      </c>
      <c r="N13" s="61">
        <v>1188250</v>
      </c>
      <c r="O13" s="61">
        <v>580590.55</v>
      </c>
      <c r="P13" s="18">
        <v>1171250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7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1" t="str">
        <f>SUMMARY!A3</f>
        <v>GATEWAY TO COLLEGE CHARTER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  <c r="O3" s="68" t="s">
        <v>46</v>
      </c>
      <c r="P3" s="85">
        <f>SUM(Z11:Z65536)</f>
        <v>0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1" t="str">
        <f>SUMMARY!A4</f>
        <v>PROJECT 723101 LOC all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4" t="str">
        <f>SUMMARY!A5</f>
        <v>Charter Schools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6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3" t="s">
        <v>34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1" t="s">
        <v>21</v>
      </c>
      <c r="E7" s="131"/>
      <c r="F7" s="131"/>
      <c r="G7" s="131"/>
      <c r="H7" s="131"/>
      <c r="I7" s="131"/>
      <c r="J7" s="131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29" t="s">
        <v>8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71">
        <f>SUM(L11:L65536)</f>
        <v>0</v>
      </c>
      <c r="M8" s="72">
        <f>SUM(M11:M65536)</f>
        <v>0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2013-06-03T15:17:12Z</dcterms:modified>
  <cp:category/>
  <cp:version/>
  <cp:contentType/>
  <cp:contentStatus/>
</cp:coreProperties>
</file>