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<sst xmlns="http://schemas.openxmlformats.org/spreadsheetml/2006/main" count="179" uniqueCount="104">
  <si>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</si>
  <si>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</si>
  <si>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</si>
  <si>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</si>
  <si>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</si>
  <si>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</si>
  <si>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</si>
  <si>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</si>
  <si>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</si>
  <si>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</si>
  <si>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</si>
  <si>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</si>
  <si>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</si>
  <si>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</si>
  <si>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</si>
  <si>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</si>
  <si>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</si>
  <si>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</si>
  <si>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</si>
  <si>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</si>
  <si>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</si>
  <si>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</si>
  <si>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</si>
  <si>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</si>
  <si>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</si>
  <si>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</si>
  <si>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</si>
  <si>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</si>
  <si>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</si>
  <si>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</si>
  <si>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</si>
  <si>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</si>
  <si>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</si>
  <si>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</si>
  <si>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</si>
  <si>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</si>
  <si>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</si>
  <si>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</si>
  <si>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</si>
  <si>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</si>
  <si>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</si>
  <si>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</si>
  <si>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</si>
  <si>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</si>
  <si>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</si>
  <si>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</si>
  <si>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</si>
  <si>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</si>
  <si>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</si>
  <si>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</si>
  <si>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</si>
  <si>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</si>
  <si>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</si>
  <si>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</si>
  <si>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</si>
  <si>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</si>
  <si>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</si>
  <si>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</si>
  <si>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</si>
  <si>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</si>
  <si>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INTERNATIONAL BACCALAUREATE</t>
  </si>
  <si>
    <t>PROJECT 533101 LOC all</t>
  </si>
  <si>
    <t>School Leadership And Operational Support</t>
  </si>
  <si>
    <t>X</t>
  </si>
  <si>
    <t>SUBSTITUTES</t>
  </si>
  <si>
    <t>SUBSTITUTES (113)</t>
  </si>
  <si>
    <t>101</t>
  </si>
  <si>
    <t>38</t>
  </si>
  <si>
    <t>16</t>
  </si>
  <si>
    <t>00</t>
  </si>
  <si>
    <t>533101</t>
  </si>
  <si>
    <t>799</t>
  </si>
  <si>
    <t>0000</t>
  </si>
  <si>
    <t>SALARY-SUBSTITUTE INSTRUCTIONA</t>
  </si>
  <si>
    <t>101.38.89.00.533101.799.0000</t>
  </si>
  <si>
    <t>PROFESSIONAL DEVELOPMENT STIPENDS</t>
  </si>
  <si>
    <t>PROFESSIONAL DEVELOPMENT STIPENDS (116)</t>
  </si>
  <si>
    <t>12</t>
  </si>
  <si>
    <t>STIPENDS</t>
  </si>
  <si>
    <t>OTHER EMPLOYEE BENEFITS</t>
  </si>
  <si>
    <t>PURCHASED PROFESSIONAL AND TECHNICAL SERVICES</t>
  </si>
  <si>
    <t>PURCHASED PROFESSIONAL AND TECHNICAL SERVICES (300)</t>
  </si>
  <si>
    <t>95</t>
  </si>
  <si>
    <t>10</t>
  </si>
  <si>
    <t>SYS</t>
  </si>
  <si>
    <t>PURCHASED SERVICES-OTHER FEES</t>
  </si>
  <si>
    <t>OTHER COST-PROFESSIONAL/TECHNI</t>
  </si>
  <si>
    <t>98</t>
  </si>
  <si>
    <t>OTHER COST-PRINTING/BINDING</t>
  </si>
  <si>
    <t>COMMUNICATION</t>
  </si>
  <si>
    <t>COMMUNICATION (530)</t>
  </si>
  <si>
    <t>97</t>
  </si>
  <si>
    <t>OTHER COST-POSTAGE</t>
  </si>
  <si>
    <t>TRAVEL - EMPLOYEES</t>
  </si>
  <si>
    <t>TRAVEL - EMPLOYEES (580)</t>
  </si>
  <si>
    <t>33</t>
  </si>
  <si>
    <t>TRAVEL-PROFESSIONAL</t>
  </si>
  <si>
    <t>SUPPLIES</t>
  </si>
  <si>
    <t>SUPPLIES (610)</t>
  </si>
  <si>
    <t>53</t>
  </si>
  <si>
    <t>SUPPLIES-TEACHING</t>
  </si>
  <si>
    <t>DUES AND FEES</t>
  </si>
  <si>
    <t>DUES AND FEES (810)</t>
  </si>
  <si>
    <t>36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</si>
</sst>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1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7" t="s">
        <v>19</v>
      </c>
      <c r="B1" s="118"/>
      <c r="C1" s="118"/>
      <c r="D1" s="118"/>
      <c r="E1" s="118"/>
      <c r="F1" s="118"/>
      <c r="G1" s="119"/>
      <c r="DI1" s="62"/>
    </row>
    <row r="2" spans="1:72" s="19" customFormat="1" ht="6" customHeight="1">
      <c r="A2" s="120"/>
      <c r="B2" s="121"/>
      <c r="C2" s="121"/>
      <c r="D2" s="121"/>
      <c r="E2" s="121"/>
      <c r="F2" s="121"/>
      <c r="G2" s="122"/>
      <c r="BC2" s="62"/>
      <c r="BT2" s="62"/>
    </row>
    <row r="3" spans="1:7" s="19" customFormat="1" ht="12.75">
      <c r="A3" s="111" t="s">
        <v>60</v>
      </c>
      <c r="B3" s="112"/>
      <c r="C3" s="112"/>
      <c r="D3" s="112"/>
      <c r="E3" s="112"/>
      <c r="F3" s="112"/>
      <c r="G3" s="113"/>
    </row>
    <row r="4" spans="1:7" s="19" customFormat="1" ht="12.75">
      <c r="A4" s="111" t="s">
        <v>61</v>
      </c>
      <c r="B4" s="112"/>
      <c r="C4" s="112"/>
      <c r="D4" s="112"/>
      <c r="E4" s="112"/>
      <c r="F4" s="112"/>
      <c r="G4" s="113"/>
    </row>
    <row r="5" spans="1:7" s="19" customFormat="1" ht="16.5" thickBot="1">
      <c r="A5" s="114" t="s">
        <v>62</v>
      </c>
      <c r="B5" s="115"/>
      <c r="C5" s="115"/>
      <c r="D5" s="115"/>
      <c r="E5" s="115"/>
      <c r="F5" s="115"/>
      <c r="G5" s="116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113</v>
      </c>
      <c r="C8" s="65" t="s">
        <v>64</v>
      </c>
      <c r="D8" s="67">
        <v>240</v>
      </c>
      <c r="E8" s="67">
        <v>0</v>
      </c>
      <c r="F8" s="67">
        <v>0</v>
      </c>
      <c r="G8" s="67">
        <f>SUMIF(DISCRETIONARY!B11:B65536,"="&amp;SUMMARY!B8,DISCRETIONARY!$P$11:$P$65536)+SUMIF(PERSONNEL!$A$10:$A$65536,"="&amp;SUMMARY!B8,PERSONNEL!$L$10:$L$65536)</f>
        <v>0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116</v>
      </c>
      <c r="C9" s="65" t="s">
        <v>75</v>
      </c>
      <c r="D9" s="67">
        <v>1400</v>
      </c>
      <c r="E9" s="67">
        <v>0</v>
      </c>
      <c r="F9" s="67">
        <v>5500</v>
      </c>
      <c r="G9" s="67">
        <f>SUMIF(DISCRETIONARY!B11:B65536,"="&amp;SUMMARY!B9,DISCRETIONARY!$P$11:$P$65536)+SUMIF(PERSONNEL!$A$10:$A$65536,"="&amp;SUMMARY!B9,PERSONNEL!$L$10:$L$65536)</f>
        <v>5500</v>
      </c>
      <c r="J9" s="103" t="s">
        <v>58</v>
      </c>
      <c r="K9" s="67">
        <v>5500</v>
      </c>
      <c r="L9" s="67">
        <v>5500</v>
      </c>
      <c r="M9" s="67">
        <f>L9-K9</f>
        <v>0</v>
      </c>
      <c r="N9" s="104">
        <f>M9/K9</f>
        <v>0</v>
      </c>
    </row>
    <row r="10" spans="1:14" ht="12.75">
      <c r="A10" s="65" t="s">
        <v>63</v>
      </c>
      <c r="B10" s="66">
        <v>290</v>
      </c>
      <c r="C10" s="65" t="s">
        <v>79</v>
      </c>
      <c r="D10" s="67">
        <v>49.06</v>
      </c>
      <c r="E10" s="67">
        <v>0</v>
      </c>
      <c r="F10" s="67">
        <v>146</v>
      </c>
      <c r="G10" s="67">
        <f>SUMIF(DISCRETIONARY!B11:B65536,"="&amp;SUMMARY!B10,DISCRETIONARY!$P$11:$P$65536)+SUM(DISCRETIONARY!$Q$10:$Q$65536)+SUMIF(PERSONNEL!$A$10:$A$65536,"="&amp;SUMMARY!B10,PERSONNEL!$L$10:$L$65536)+SUM(PERSONNEL!$AB$10:$AB$65536)</f>
        <v>145.75</v>
      </c>
      <c r="J10" s="103" t="s">
        <v>25</v>
      </c>
      <c r="K10" s="67">
        <v>146</v>
      </c>
      <c r="L10" s="67">
        <v>145.75</v>
      </c>
      <c r="M10" s="67">
        <f>L10-K10</f>
        <v>-0.25</v>
      </c>
      <c r="N10" s="104">
        <f>M10/K10</f>
        <v>-0.0017123287671232876</v>
      </c>
    </row>
    <row r="11" spans="1:14" ht="12.75">
      <c r="A11" s="65" t="s">
        <v>63</v>
      </c>
      <c r="B11" s="66">
        <v>300</v>
      </c>
      <c r="C11" s="65" t="s">
        <v>80</v>
      </c>
      <c r="D11" s="67">
        <v>188.7</v>
      </c>
      <c r="E11" s="67">
        <v>0</v>
      </c>
      <c r="F11" s="67">
        <v>11242</v>
      </c>
      <c r="G11" s="67">
        <f>SUMIF(DISCRETIONARY!B11:B65536,"="&amp;SUMMARY!B11,DISCRETIONARY!$P$11:$P$65536)+SUMIF(PERSONNEL!$A$10:$A$65536,"="&amp;SUMMARY!B11,PERSONNEL!$L$10:$L$65536)</f>
        <v>11242</v>
      </c>
      <c r="J11" s="103" t="s">
        <v>59</v>
      </c>
      <c r="K11" s="67">
        <v>83539</v>
      </c>
      <c r="L11" s="67">
        <v>83539</v>
      </c>
      <c r="M11" s="67">
        <f>L11-K11</f>
        <v>0</v>
      </c>
      <c r="N11" s="104">
        <f>M11/K11</f>
        <v>0</v>
      </c>
    </row>
    <row r="12" spans="1:7" ht="12.75">
      <c r="A12" s="65" t="s">
        <v>63</v>
      </c>
      <c r="B12" s="66">
        <v>530</v>
      </c>
      <c r="C12" s="65" t="s">
        <v>89</v>
      </c>
      <c r="D12" s="67">
        <v>25.66</v>
      </c>
      <c r="E12" s="67">
        <v>0</v>
      </c>
      <c r="F12" s="67">
        <v>9000</v>
      </c>
      <c r="G12" s="67">
        <f>SUMIF(DISCRETIONARY!B11:B65536,"="&amp;SUMMARY!B12,DISCRETIONARY!$P$11:$P$65536)+SUMIF(PERSONNEL!$A$10:$A$65536,"="&amp;SUMMARY!B12,PERSONNEL!$L$10:$L$65536)</f>
        <v>9000</v>
      </c>
    </row>
    <row r="13" spans="1:7" ht="12.75">
      <c r="A13" s="65" t="s">
        <v>63</v>
      </c>
      <c r="B13" s="66">
        <v>580</v>
      </c>
      <c r="C13" s="65" t="s">
        <v>93</v>
      </c>
      <c r="D13" s="67">
        <v>288.4</v>
      </c>
      <c r="E13" s="67">
        <v>0</v>
      </c>
      <c r="F13" s="67">
        <v>0</v>
      </c>
      <c r="G13" s="67">
        <f>SUMIF(DISCRETIONARY!B11:B65536,"="&amp;SUMMARY!B13,DISCRETIONARY!$P$11:$P$65536)+SUMIF(PERSONNEL!$A$10:$A$65536,"="&amp;SUMMARY!B13,PERSONNEL!$L$10:$L$65536)</f>
        <v>0</v>
      </c>
    </row>
    <row r="14" spans="1:7" ht="12.75">
      <c r="A14" s="65" t="s">
        <v>63</v>
      </c>
      <c r="B14" s="66">
        <v>610</v>
      </c>
      <c r="C14" s="65" t="s">
        <v>97</v>
      </c>
      <c r="D14" s="67">
        <v>944.77</v>
      </c>
      <c r="E14" s="67">
        <v>587.07</v>
      </c>
      <c r="F14" s="67">
        <v>3297</v>
      </c>
      <c r="G14" s="67">
        <f>SUMIF(DISCRETIONARY!B11:B65536,"="&amp;SUMMARY!B14,DISCRETIONARY!$P$11:$P$65536)+SUMIF(PERSONNEL!$A$10:$A$65536,"="&amp;SUMMARY!B14,PERSONNEL!$L$10:$L$65536)</f>
        <v>3297</v>
      </c>
    </row>
    <row r="15" spans="1:7" ht="12.75">
      <c r="A15" s="65" t="s">
        <v>63</v>
      </c>
      <c r="B15" s="66">
        <v>810</v>
      </c>
      <c r="C15" s="65" t="s">
        <v>101</v>
      </c>
      <c r="D15" s="67">
        <v>177673</v>
      </c>
      <c r="E15" s="67">
        <v>124839</v>
      </c>
      <c r="F15" s="67">
        <v>60000</v>
      </c>
      <c r="G15" s="67">
        <f>SUMIF(DISCRETIONARY!B11:B65536,"="&amp;SUMMARY!B15,DISCRETIONARY!$P$11:$P$65536)+SUMIF(PERSONNEL!$A$10:$A$65536,"="&amp;SUMMARY!B15,PERSONNEL!$L$10:$L$65536)</f>
        <v>60000</v>
      </c>
    </row>
    <row r="16" ht="13.5" thickBot="1"/>
    <row r="17" spans="3:8" ht="13.5" thickBot="1">
      <c r="C17" s="107" t="s">
        <v>8</v>
      </c>
      <c r="D17" s="108">
        <f>SUM(D8:D15)</f>
        <v>180809.59</v>
      </c>
      <c r="E17" s="109">
        <f>SUM(E8:E15)</f>
        <v>125426.07</v>
      </c>
      <c r="F17" s="109">
        <f>SUM(F8:F15)</f>
        <v>89185</v>
      </c>
      <c r="G17" s="110">
        <f>SUM(G8:G15)</f>
        <v>89184.75</v>
      </c>
      <c r="H17" s="106">
        <f>(G17-F17)/F17</f>
        <v>-2.803161966698436E-06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6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80"/>
      <c r="R1" s="80"/>
      <c r="S1" s="74"/>
    </row>
    <row r="2" spans="1:19" s="19" customFormat="1" ht="6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80"/>
      <c r="R2" s="80"/>
      <c r="S2" s="74"/>
    </row>
    <row r="3" spans="1:19" s="19" customFormat="1" ht="15" customHeight="1">
      <c r="A3" s="111" t="str">
        <f>SUMMARY!A3</f>
        <v>INTERNATIONAL BACCALAUREATE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/>
      <c r="Q3" s="80"/>
      <c r="R3" s="80"/>
      <c r="S3" s="74"/>
    </row>
    <row r="4" spans="1:19" s="19" customFormat="1" ht="12.75">
      <c r="A4" s="111" t="str">
        <f>SUMMARY!A4</f>
        <v>PROJECT 533101 LOC all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  <c r="Q4" s="80"/>
      <c r="R4" s="80"/>
      <c r="S4" s="74"/>
    </row>
    <row r="5" spans="1:19" s="19" customFormat="1" ht="16.5" thickBot="1">
      <c r="A5" s="120" t="str">
        <f>SUMMARY!A5</f>
        <v>School Leadership And Operational Support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/>
      <c r="Q5" s="80"/>
      <c r="R5" s="80"/>
      <c r="S5" s="74"/>
    </row>
    <row r="6" spans="1:19" s="37" customFormat="1" ht="16.5" thickBot="1">
      <c r="A6" s="123" t="s">
        <v>49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180760.53</v>
      </c>
      <c r="M9" s="55">
        <f>SUMIF($C10:$C65536,"=X",M10:M65536)</f>
        <v>125426.07</v>
      </c>
      <c r="N9" s="55">
        <f>SUMIF($C10:$C65536,"=X",N10:N65536)</f>
        <v>89039</v>
      </c>
      <c r="O9" s="92">
        <f>SUMIF($C10:$C65536,"=X",O10:O65536)</f>
        <v>95.84</v>
      </c>
      <c r="P9" s="89">
        <f>SUMIF(C10:C65536,"=X",P10:P65536)+SUMIF(C10:C65536,"=X",Q10:Q65536)</f>
        <v>89184.75</v>
      </c>
      <c r="T9" s="93">
        <f>IF(N9=0,0,(P9-N9)/N9)</f>
        <v>0.0016369231460371299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5" t="s">
        <v>65</v>
      </c>
      <c r="P11" s="61"/>
    </row>
    <row r="12" spans="1:19" ht="12.75" customHeight="1">
      <c r="A12" s="57">
        <v>1000</v>
      </c>
      <c r="B12" s="57">
        <v>113</v>
      </c>
      <c r="C12" s="57" t="s">
        <v>63</v>
      </c>
      <c r="D12" s="57" t="s">
        <v>66</v>
      </c>
      <c r="E12" s="58" t="s">
        <v>67</v>
      </c>
      <c r="F12" s="58" t="s">
        <v>68</v>
      </c>
      <c r="G12" s="58" t="s">
        <v>69</v>
      </c>
      <c r="H12" s="59" t="s">
        <v>70</v>
      </c>
      <c r="I12" s="57" t="s">
        <v>71</v>
      </c>
      <c r="J12" s="60" t="s">
        <v>72</v>
      </c>
      <c r="K12" s="52" t="s">
        <v>73</v>
      </c>
      <c r="L12" s="61">
        <v>240</v>
      </c>
      <c r="M12" s="61">
        <v>0</v>
      </c>
      <c r="N12" s="61">
        <v>0</v>
      </c>
      <c r="O12" s="61">
        <v>0</v>
      </c>
      <c r="Q12" s="61">
        <f>P12*0.0265</f>
        <v>0</v>
      </c>
      <c r="R12" s="61">
        <v>290</v>
      </c>
      <c r="S12" s="57" t="s">
        <v>74</v>
      </c>
    </row>
    <row r="13" spans="1:16" ht="12.75" customHeight="1">
      <c r="A13" s="105" t="s">
        <v>76</v>
      </c>
      <c r="P13" s="61"/>
    </row>
    <row r="14" spans="1:19" ht="12.75" customHeight="1">
      <c r="A14" s="57">
        <v>2210</v>
      </c>
      <c r="B14" s="57">
        <v>116</v>
      </c>
      <c r="C14" s="57" t="s">
        <v>63</v>
      </c>
      <c r="D14" s="57" t="s">
        <v>66</v>
      </c>
      <c r="E14" s="58" t="s">
        <v>67</v>
      </c>
      <c r="F14" s="58" t="s">
        <v>77</v>
      </c>
      <c r="G14" s="58" t="s">
        <v>69</v>
      </c>
      <c r="H14" s="59" t="s">
        <v>70</v>
      </c>
      <c r="I14" s="57" t="s">
        <v>71</v>
      </c>
      <c r="J14" s="60" t="s">
        <v>72</v>
      </c>
      <c r="K14" s="52" t="s">
        <v>78</v>
      </c>
      <c r="L14" s="61">
        <v>1400</v>
      </c>
      <c r="M14" s="61">
        <v>0</v>
      </c>
      <c r="N14" s="61">
        <v>5500</v>
      </c>
      <c r="O14" s="61">
        <v>0</v>
      </c>
      <c r="P14" s="18">
        <v>5500</v>
      </c>
      <c r="Q14" s="61">
        <f>P14*0.0265</f>
        <v>145.75</v>
      </c>
      <c r="R14" s="61">
        <v>290</v>
      </c>
      <c r="S14" s="57" t="s">
        <v>74</v>
      </c>
    </row>
    <row r="15" spans="1:16" ht="12.75" customHeight="1">
      <c r="A15" s="105" t="s">
        <v>81</v>
      </c>
      <c r="P15" s="61"/>
    </row>
    <row r="16" spans="1:15" ht="12.75" customHeight="1">
      <c r="A16" s="57">
        <v>1000</v>
      </c>
      <c r="B16" s="57">
        <v>300</v>
      </c>
      <c r="C16" s="57" t="s">
        <v>63</v>
      </c>
      <c r="D16" s="57" t="s">
        <v>66</v>
      </c>
      <c r="E16" s="58" t="s">
        <v>67</v>
      </c>
      <c r="F16" s="58" t="s">
        <v>82</v>
      </c>
      <c r="G16" s="58" t="s">
        <v>83</v>
      </c>
      <c r="H16" s="59" t="s">
        <v>70</v>
      </c>
      <c r="I16" s="57" t="s">
        <v>84</v>
      </c>
      <c r="J16" s="60" t="s">
        <v>72</v>
      </c>
      <c r="K16" s="52" t="s">
        <v>85</v>
      </c>
      <c r="L16" s="61">
        <v>188.7</v>
      </c>
      <c r="M16" s="61">
        <v>0</v>
      </c>
      <c r="N16" s="61">
        <v>0</v>
      </c>
      <c r="O16" s="61">
        <v>0</v>
      </c>
    </row>
    <row r="17" spans="1:15" ht="12.75" customHeight="1">
      <c r="A17" s="57">
        <v>2210</v>
      </c>
      <c r="B17" s="57">
        <v>300</v>
      </c>
      <c r="C17" s="57" t="s">
        <v>63</v>
      </c>
      <c r="D17" s="57" t="s">
        <v>66</v>
      </c>
      <c r="E17" s="58" t="s">
        <v>67</v>
      </c>
      <c r="F17" s="58" t="s">
        <v>82</v>
      </c>
      <c r="G17" s="58" t="s">
        <v>69</v>
      </c>
      <c r="H17" s="59" t="s">
        <v>70</v>
      </c>
      <c r="I17" s="57" t="s">
        <v>71</v>
      </c>
      <c r="J17" s="60" t="s">
        <v>72</v>
      </c>
      <c r="K17" s="52" t="s">
        <v>86</v>
      </c>
      <c r="L17" s="61">
        <v>0</v>
      </c>
      <c r="M17" s="61">
        <v>0</v>
      </c>
      <c r="N17" s="61">
        <v>0</v>
      </c>
      <c r="O17" s="61">
        <v>0</v>
      </c>
    </row>
    <row r="18" spans="1:16" ht="12.75" customHeight="1">
      <c r="A18" s="57">
        <v>2210</v>
      </c>
      <c r="B18" s="57">
        <v>300</v>
      </c>
      <c r="C18" s="57" t="s">
        <v>63</v>
      </c>
      <c r="D18" s="57" t="s">
        <v>66</v>
      </c>
      <c r="E18" s="58" t="s">
        <v>67</v>
      </c>
      <c r="F18" s="58" t="s">
        <v>87</v>
      </c>
      <c r="G18" s="58" t="s">
        <v>69</v>
      </c>
      <c r="H18" s="59" t="s">
        <v>70</v>
      </c>
      <c r="I18" s="57" t="s">
        <v>71</v>
      </c>
      <c r="J18" s="60" t="s">
        <v>72</v>
      </c>
      <c r="K18" s="52" t="s">
        <v>88</v>
      </c>
      <c r="L18" s="61">
        <v>0</v>
      </c>
      <c r="M18" s="61">
        <v>0</v>
      </c>
      <c r="N18" s="61">
        <v>11242</v>
      </c>
      <c r="O18" s="61">
        <v>0</v>
      </c>
      <c r="P18" s="18">
        <v>11242</v>
      </c>
    </row>
    <row r="19" spans="1:16" ht="12.75" customHeight="1">
      <c r="A19" s="105" t="s">
        <v>90</v>
      </c>
      <c r="P19" s="61"/>
    </row>
    <row r="20" spans="1:16" ht="12.75" customHeight="1">
      <c r="A20" s="57">
        <v>1000</v>
      </c>
      <c r="B20" s="57">
        <v>530</v>
      </c>
      <c r="C20" s="57" t="s">
        <v>63</v>
      </c>
      <c r="D20" s="57" t="s">
        <v>66</v>
      </c>
      <c r="E20" s="58" t="s">
        <v>67</v>
      </c>
      <c r="F20" s="58" t="s">
        <v>91</v>
      </c>
      <c r="G20" s="58" t="s">
        <v>69</v>
      </c>
      <c r="H20" s="59" t="s">
        <v>70</v>
      </c>
      <c r="I20" s="57" t="s">
        <v>71</v>
      </c>
      <c r="J20" s="60" t="s">
        <v>72</v>
      </c>
      <c r="K20" s="52" t="s">
        <v>92</v>
      </c>
      <c r="L20" s="61">
        <v>25.66</v>
      </c>
      <c r="M20" s="61">
        <v>0</v>
      </c>
      <c r="N20" s="61">
        <v>9000</v>
      </c>
      <c r="O20" s="61">
        <v>0</v>
      </c>
      <c r="P20" s="18">
        <v>9000</v>
      </c>
    </row>
    <row r="21" spans="1:16" ht="12.75" customHeight="1">
      <c r="A21" s="105" t="s">
        <v>94</v>
      </c>
      <c r="P21" s="61"/>
    </row>
    <row r="22" spans="1:15" ht="12.75" customHeight="1">
      <c r="A22" s="57">
        <v>2210</v>
      </c>
      <c r="B22" s="57">
        <v>580</v>
      </c>
      <c r="C22" s="57" t="s">
        <v>63</v>
      </c>
      <c r="D22" s="57" t="s">
        <v>66</v>
      </c>
      <c r="E22" s="58" t="s">
        <v>67</v>
      </c>
      <c r="F22" s="58" t="s">
        <v>95</v>
      </c>
      <c r="G22" s="58" t="s">
        <v>69</v>
      </c>
      <c r="H22" s="59" t="s">
        <v>70</v>
      </c>
      <c r="I22" s="57" t="s">
        <v>71</v>
      </c>
      <c r="J22" s="60" t="s">
        <v>72</v>
      </c>
      <c r="K22" s="52" t="s">
        <v>96</v>
      </c>
      <c r="L22" s="61">
        <v>288.4</v>
      </c>
      <c r="M22" s="61">
        <v>0</v>
      </c>
      <c r="N22" s="61">
        <v>0</v>
      </c>
      <c r="O22" s="61">
        <v>0</v>
      </c>
    </row>
    <row r="23" spans="1:16" ht="12.75" customHeight="1">
      <c r="A23" s="105" t="s">
        <v>98</v>
      </c>
      <c r="P23" s="61"/>
    </row>
    <row r="24" spans="1:16" ht="12.75" customHeight="1">
      <c r="A24" s="57">
        <v>2210</v>
      </c>
      <c r="B24" s="57">
        <v>610</v>
      </c>
      <c r="C24" s="57" t="s">
        <v>63</v>
      </c>
      <c r="D24" s="57" t="s">
        <v>66</v>
      </c>
      <c r="E24" s="58" t="s">
        <v>67</v>
      </c>
      <c r="F24" s="58" t="s">
        <v>99</v>
      </c>
      <c r="G24" s="58" t="s">
        <v>69</v>
      </c>
      <c r="H24" s="59" t="s">
        <v>70</v>
      </c>
      <c r="I24" s="57" t="s">
        <v>71</v>
      </c>
      <c r="J24" s="60" t="s">
        <v>72</v>
      </c>
      <c r="K24" s="52" t="s">
        <v>100</v>
      </c>
      <c r="L24" s="61">
        <v>944.77</v>
      </c>
      <c r="M24" s="61">
        <v>587.07</v>
      </c>
      <c r="N24" s="61">
        <v>3297</v>
      </c>
      <c r="O24" s="61">
        <v>95.84</v>
      </c>
      <c r="P24" s="18">
        <v>3297</v>
      </c>
    </row>
    <row r="25" spans="1:16" ht="12.75" customHeight="1">
      <c r="A25" s="105" t="s">
        <v>102</v>
      </c>
      <c r="P25" s="61"/>
    </row>
    <row r="26" spans="1:16" ht="12.75" customHeight="1">
      <c r="A26" s="57">
        <v>1000</v>
      </c>
      <c r="B26" s="57">
        <v>810</v>
      </c>
      <c r="C26" s="57" t="s">
        <v>63</v>
      </c>
      <c r="D26" s="57" t="s">
        <v>66</v>
      </c>
      <c r="E26" s="58" t="s">
        <v>67</v>
      </c>
      <c r="F26" s="58" t="s">
        <v>103</v>
      </c>
      <c r="G26" s="58" t="s">
        <v>69</v>
      </c>
      <c r="H26" s="59" t="s">
        <v>70</v>
      </c>
      <c r="I26" s="57" t="s">
        <v>71</v>
      </c>
      <c r="J26" s="60" t="s">
        <v>72</v>
      </c>
      <c r="K26" s="52" t="s">
        <v>101</v>
      </c>
      <c r="L26" s="61">
        <v>177673</v>
      </c>
      <c r="M26" s="61">
        <v>124839</v>
      </c>
      <c r="N26" s="61">
        <v>60000</v>
      </c>
      <c r="O26" s="61">
        <v>0</v>
      </c>
      <c r="P26" s="18">
        <v>60000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1" t="str">
        <f>SUMMARY!A3</f>
        <v>INTERNATIONAL BACCALAUREATE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O3" s="68" t="s">
        <v>46</v>
      </c>
      <c r="P3" s="85">
        <f>SUM(Z11:Z65536)</f>
        <v>0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1" t="str">
        <f>SUMMARY!A4</f>
        <v>PROJECT 533101 LOC all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4" t="str">
        <f>SUMMARY!A5</f>
        <v>School Leadership And Operational Support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6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3" t="s">
        <v>34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1" t="s">
        <v>21</v>
      </c>
      <c r="E7" s="131"/>
      <c r="F7" s="131"/>
      <c r="G7" s="131"/>
      <c r="H7" s="131"/>
      <c r="I7" s="131"/>
      <c r="J7" s="131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29" t="s">
        <v>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71">
        <f>SUM(L11:L65536)</f>
        <v>0</v>
      </c>
      <c r="M8" s="72">
        <f>SUM(M11:M65536)</f>
        <v>0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2013-06-03T15:16:19Z</dcterms:modified>
  <cp:category/>
  <cp:version/>
  <cp:contentType/>
  <cp:contentStatus/>
</cp:coreProperties>
</file>