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<sst xmlns="http://schemas.openxmlformats.org/spreadsheetml/2006/main" count="148" uniqueCount="96">
  <si>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</si>
  <si>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</si>
  <si>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</si>
  <si>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</si>
  <si>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</si>
  <si>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</si>
  <si>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</si>
  <si>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</si>
  <si>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</si>
  <si>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</si>
  <si>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</si>
  <si>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</si>
  <si>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</si>
  <si>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</si>
  <si>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</si>
  <si>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</si>
  <si>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</si>
  <si>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</si>
  <si>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</si>
  <si>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</si>
  <si>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</si>
  <si>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</si>
  <si>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</si>
  <si>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</si>
  <si>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</si>
  <si>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</si>
  <si>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</si>
  <si>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</si>
  <si>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</si>
  <si>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</si>
  <si>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</si>
  <si>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</si>
  <si>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</si>
  <si>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</si>
  <si>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</si>
  <si>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</si>
  <si>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</si>
  <si>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</si>
  <si>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</si>
  <si>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</si>
  <si>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</si>
  <si>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</si>
  <si>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</si>
  <si>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</si>
  <si>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</si>
  <si>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</si>
  <si>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</si>
  <si>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</si>
  <si>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</si>
  <si>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</si>
  <si>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</si>
  <si>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</si>
  <si>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</si>
  <si>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</si>
  <si>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</si>
  <si>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</si>
  <si>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</si>
  <si>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</si>
  <si>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</si>
  <si>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</si>
  <si>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MAGNET-COLUMBIA-HIGH ACHIEVERS</t>
  </si>
  <si>
    <t>PROJECT 441101 LOC all</t>
  </si>
  <si>
    <t>School Leadership And Operational Support</t>
  </si>
  <si>
    <t>X</t>
  </si>
  <si>
    <t>TEACHERS</t>
  </si>
  <si>
    <t>TEACHERS (110)</t>
  </si>
  <si>
    <t>Math/Science Dept Chairperson</t>
  </si>
  <si>
    <t>101</t>
  </si>
  <si>
    <t>38</t>
  </si>
  <si>
    <t>11</t>
  </si>
  <si>
    <t>00</t>
  </si>
  <si>
    <t>441101</t>
  </si>
  <si>
    <t>757</t>
  </si>
  <si>
    <t>0000</t>
  </si>
  <si>
    <t>75799KH91</t>
  </si>
  <si>
    <t>S</t>
  </si>
  <si>
    <t>01</t>
  </si>
  <si>
    <t>M08</t>
  </si>
  <si>
    <t>SUPL</t>
  </si>
  <si>
    <t>KH9104</t>
  </si>
  <si>
    <t>Chairperson, Math/Science W/9</t>
  </si>
  <si>
    <t>KH9105</t>
  </si>
  <si>
    <t>KH9107</t>
  </si>
  <si>
    <t>STATE HEALTH INSURANCE</t>
  </si>
  <si>
    <t>TEACHERS RETIREMENT SYSTEM</t>
  </si>
  <si>
    <t>OTHER EMPLOYEE BENEFITS</t>
  </si>
  <si>
    <t>SUPPLIES</t>
  </si>
  <si>
    <t>SUPPLIES (610)</t>
  </si>
  <si>
    <t>53</t>
  </si>
  <si>
    <t>527</t>
  </si>
  <si>
    <t>1041</t>
  </si>
  <si>
    <t>PURCHASE OF EQUIPMENT - OTHER THAN BUSES AND COMPU</t>
  </si>
  <si>
    <t>PURCHASE OF EQUIPMENT - OTHER THAN BUSES AND COMPU (730)</t>
  </si>
  <si>
    <t>61</t>
  </si>
  <si>
    <t>92</t>
  </si>
  <si>
    <t>EQUIPMENT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</si>
</sst>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1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6336</v>
      </c>
      <c r="E8" s="67">
        <v>6336</v>
      </c>
      <c r="F8" s="67">
        <v>6336</v>
      </c>
      <c r="G8" s="67">
        <f>SUMIF(DISCRETIONARY!B11:B65536,"="&amp;SUMMARY!B8,DISCRETIONARY!$P$11:$P$65536)+SUMIF(PERSONNEL!$A$10:$A$65536,"="&amp;SUMMARY!B8,PERSONNEL!$L$10:$L$65536)</f>
        <v>6336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210</v>
      </c>
      <c r="C9" s="65" t="s">
        <v>83</v>
      </c>
      <c r="D9" s="67">
        <v>5157.65</v>
      </c>
      <c r="E9" s="67">
        <v>3948.27</v>
      </c>
      <c r="F9" s="67">
        <v>1056</v>
      </c>
      <c r="G9" s="67">
        <f>SUMIF(DISCRETIONARY!B11:B65536,"="&amp;SUMMARY!B9,DISCRETIONARY!$P$11:$P$65536)+SUMIF(PERSONNEL!$A$10:$A$65536,"="&amp;SUMMARY!B9,PERSONNEL!$L$10:$L$65536)+SUM(PERSONNEL!$AD$10:$AE$65536)</f>
        <v>0</v>
      </c>
      <c r="J9" s="103" t="s">
        <v>58</v>
      </c>
      <c r="K9" s="67">
        <v>6336</v>
      </c>
      <c r="L9" s="67">
        <v>6336</v>
      </c>
      <c r="M9" s="67">
        <f>L9-K9</f>
        <v>0</v>
      </c>
      <c r="N9" s="104">
        <f>M9/K9</f>
        <v>0</v>
      </c>
    </row>
    <row r="10" spans="1:14" ht="12.75">
      <c r="A10" s="65" t="s">
        <v>63</v>
      </c>
      <c r="B10" s="66">
        <v>230</v>
      </c>
      <c r="C10" s="65" t="s">
        <v>84</v>
      </c>
      <c r="D10" s="67">
        <v>651.8</v>
      </c>
      <c r="E10" s="67">
        <v>651.71</v>
      </c>
      <c r="F10" s="67">
        <v>723</v>
      </c>
      <c r="G10" s="67">
        <f>SUMIF(DISCRETIONARY!B11:B65536,"="&amp;SUMMARY!B10,DISCRETIONARY!$P$11:$P$65536)+SUMIF(PERSONNEL!$A$10:$A$65536,"="&amp;SUMMARY!B10,PERSONNEL!$L$10:$L$65536)+SUM(PERSONNEL!$AC$10:$AC$65536)</f>
        <v>778.0608000000001</v>
      </c>
      <c r="J10" s="103" t="s">
        <v>25</v>
      </c>
      <c r="K10" s="67">
        <v>1947</v>
      </c>
      <c r="L10" s="67">
        <v>946.0608</v>
      </c>
      <c r="M10" s="67">
        <f>L10-K10</f>
        <v>-1000.9392</v>
      </c>
      <c r="N10" s="104">
        <f>M10/K10</f>
        <v>-0.5140930662557781</v>
      </c>
    </row>
    <row r="11" spans="1:14" ht="12.75">
      <c r="A11" s="65" t="s">
        <v>63</v>
      </c>
      <c r="B11" s="66">
        <v>290</v>
      </c>
      <c r="C11" s="65" t="s">
        <v>85</v>
      </c>
      <c r="D11" s="67">
        <v>2340.23</v>
      </c>
      <c r="E11" s="67">
        <v>1655.6</v>
      </c>
      <c r="F11" s="67">
        <v>168</v>
      </c>
      <c r="G11" s="67">
        <f>SUMIF(DISCRETIONARY!B11:B65536,"="&amp;SUMMARY!B11,DISCRETIONARY!$P$11:$P$65536)+SUM(DISCRETIONARY!$Q$10:$Q$65536)+SUMIF(PERSONNEL!$A$10:$A$65536,"="&amp;SUMMARY!B11,PERSONNEL!$L$10:$L$65536)+SUM(PERSONNEL!$AB$10:$AB$65536)</f>
        <v>168</v>
      </c>
      <c r="J11" s="103" t="s">
        <v>59</v>
      </c>
      <c r="K11" s="67">
        <v>0</v>
      </c>
      <c r="L11" s="67">
        <v>0</v>
      </c>
      <c r="M11" s="67">
        <f>L11-K11</f>
        <v>0</v>
      </c>
      <c r="N11" s="104" t="e">
        <f>M11/K11</f>
        <v>#DIV/0!</v>
      </c>
    </row>
    <row r="12" spans="1:7" ht="12.75">
      <c r="A12" s="65" t="s">
        <v>63</v>
      </c>
      <c r="B12" s="66">
        <v>610</v>
      </c>
      <c r="C12" s="65" t="s">
        <v>86</v>
      </c>
      <c r="D12" s="67">
        <v>0</v>
      </c>
      <c r="E12" s="67">
        <v>0</v>
      </c>
      <c r="F12" s="67">
        <v>0</v>
      </c>
      <c r="G12" s="67">
        <f>SUMIF(DISCRETIONARY!B11:B65536,"="&amp;SUMMARY!B12,DISCRETIONARY!$P$11:$P$65536)+SUMIF(PERSONNEL!$A$10:$A$65536,"="&amp;SUMMARY!B12,PERSONNEL!$L$10:$L$65536)</f>
        <v>0</v>
      </c>
    </row>
    <row r="13" spans="1:7" ht="12.75">
      <c r="A13" s="65" t="s">
        <v>63</v>
      </c>
      <c r="B13" s="66">
        <v>730</v>
      </c>
      <c r="C13" s="65" t="s">
        <v>91</v>
      </c>
      <c r="D13" s="67">
        <v>0</v>
      </c>
      <c r="E13" s="67">
        <v>0</v>
      </c>
      <c r="F13" s="67">
        <v>0</v>
      </c>
      <c r="G13" s="67">
        <f>SUMIF(DISCRETIONARY!B11:B65536,"="&amp;SUMMARY!B13,DISCRETIONARY!$P$11:$P$65536)+SUMIF(PERSONNEL!$A$10:$A$65536,"="&amp;SUMMARY!B13,PERSONNEL!$L$10:$L$65536)</f>
        <v>0</v>
      </c>
    </row>
    <row r="14" ht="13.5" thickBot="1"/>
    <row r="15" spans="3:8" ht="13.5" thickBot="1">
      <c r="C15" s="108" t="s">
        <v>8</v>
      </c>
      <c r="D15" s="109">
        <f>SUM(D8:D13)</f>
        <v>14485.679999999998</v>
      </c>
      <c r="E15" s="110">
        <f>SUM(E8:E13)</f>
        <v>12591.58</v>
      </c>
      <c r="F15" s="110">
        <f>SUM(F8:F13)</f>
        <v>8283</v>
      </c>
      <c r="G15" s="111">
        <f>SUM(G8:G13)</f>
        <v>7282.0608</v>
      </c>
      <c r="H15" s="107">
        <f>(G15-F15)/F15</f>
        <v>-0.12084259326331037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1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MAGNET-COLUMBIA-HIGH ACHIEVERS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441101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 Leadership And Operational Support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0</v>
      </c>
      <c r="M9" s="55">
        <f>SUMIF($C10:$C65536,"=X",M10:M65536)</f>
        <v>0</v>
      </c>
      <c r="N9" s="55">
        <f>SUMIF($C10:$C65536,"=X",N10:N65536)</f>
        <v>0</v>
      </c>
      <c r="O9" s="92">
        <f>SUMIF($C10:$C65536,"=X",O10:O65536)</f>
        <v>0</v>
      </c>
      <c r="P9" s="89">
        <f>SUMIF(C10:C65536,"=X",P10:P65536)+SUMIF(C10:C65536,"=X",Q10:Q65536)</f>
        <v>0</v>
      </c>
      <c r="T9" s="93">
        <f>IF(N9=0,0,(P9-N9)/N9)</f>
        <v>0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87</v>
      </c>
      <c r="P11" s="61"/>
    </row>
    <row r="12" spans="1:15" ht="12.75" customHeight="1">
      <c r="A12" s="57">
        <v>1000</v>
      </c>
      <c r="B12" s="57">
        <v>610</v>
      </c>
      <c r="C12" s="57" t="s">
        <v>63</v>
      </c>
      <c r="D12" s="57" t="s">
        <v>67</v>
      </c>
      <c r="E12" s="58" t="s">
        <v>68</v>
      </c>
      <c r="F12" s="58" t="s">
        <v>88</v>
      </c>
      <c r="G12" s="58" t="s">
        <v>70</v>
      </c>
      <c r="H12" s="59" t="s">
        <v>71</v>
      </c>
      <c r="I12" s="57" t="s">
        <v>89</v>
      </c>
      <c r="J12" s="60" t="s">
        <v>90</v>
      </c>
      <c r="K12" s="52" t="s">
        <v>86</v>
      </c>
      <c r="L12" s="61">
        <v>0</v>
      </c>
      <c r="M12" s="61">
        <v>0</v>
      </c>
      <c r="N12" s="61">
        <v>0</v>
      </c>
      <c r="O12" s="61">
        <v>0</v>
      </c>
    </row>
    <row r="13" spans="1:16" ht="12.75" customHeight="1">
      <c r="A13" s="106" t="s">
        <v>92</v>
      </c>
      <c r="P13" s="61"/>
    </row>
    <row r="14" spans="1:15" ht="12.75" customHeight="1">
      <c r="A14" s="57">
        <v>1000</v>
      </c>
      <c r="B14" s="57">
        <v>730</v>
      </c>
      <c r="C14" s="57" t="s">
        <v>63</v>
      </c>
      <c r="D14" s="57" t="s">
        <v>67</v>
      </c>
      <c r="E14" s="58" t="s">
        <v>93</v>
      </c>
      <c r="F14" s="58" t="s">
        <v>94</v>
      </c>
      <c r="G14" s="58" t="s">
        <v>70</v>
      </c>
      <c r="H14" s="59" t="s">
        <v>71</v>
      </c>
      <c r="I14" s="57" t="s">
        <v>89</v>
      </c>
      <c r="J14" s="60" t="s">
        <v>90</v>
      </c>
      <c r="K14" s="52" t="s">
        <v>95</v>
      </c>
      <c r="L14" s="61">
        <v>0</v>
      </c>
      <c r="M14" s="61">
        <v>0</v>
      </c>
      <c r="N14" s="61">
        <v>0</v>
      </c>
      <c r="O14" s="61">
        <v>0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3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MAGNET-COLUMBIA-HIGH ACHIEVERS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0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441101 LOC all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 Leadership And Operational Support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6336</v>
      </c>
      <c r="M8" s="72">
        <f>SUM(M11:M65536)</f>
        <v>946.0608000000001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2210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0</v>
      </c>
      <c r="L11" s="36">
        <v>2112</v>
      </c>
      <c r="M11" s="36">
        <v>315.35360000000003</v>
      </c>
      <c r="Q11" s="23" t="s">
        <v>74</v>
      </c>
      <c r="R11" s="23" t="s">
        <v>75</v>
      </c>
      <c r="S11" s="23" t="s">
        <v>76</v>
      </c>
      <c r="T11" s="23" t="s">
        <v>77</v>
      </c>
      <c r="U11" s="23" t="s">
        <v>78</v>
      </c>
      <c r="V11" s="23" t="s">
        <v>79</v>
      </c>
      <c r="W11" s="78">
        <v>0</v>
      </c>
      <c r="Z11" s="23">
        <v>0</v>
      </c>
      <c r="AA11" s="99">
        <v>1</v>
      </c>
      <c r="AB11" s="78">
        <v>56</v>
      </c>
      <c r="AC11" s="78">
        <v>259.35360000000003</v>
      </c>
      <c r="AD11" s="78">
        <v>0</v>
      </c>
      <c r="AE11" s="78">
        <v>0</v>
      </c>
    </row>
    <row r="12" spans="1:31" ht="12.75">
      <c r="A12" s="23">
        <v>110</v>
      </c>
      <c r="B12" s="23">
        <v>2210</v>
      </c>
      <c r="C12" s="30" t="s">
        <v>80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0</v>
      </c>
      <c r="L12" s="36">
        <v>2112</v>
      </c>
      <c r="M12" s="36">
        <v>315.35360000000003</v>
      </c>
      <c r="Q12" s="23" t="s">
        <v>74</v>
      </c>
      <c r="R12" s="23" t="s">
        <v>75</v>
      </c>
      <c r="S12" s="23" t="s">
        <v>76</v>
      </c>
      <c r="T12" s="23" t="s">
        <v>77</v>
      </c>
      <c r="U12" s="23" t="s">
        <v>78</v>
      </c>
      <c r="V12" s="23" t="s">
        <v>81</v>
      </c>
      <c r="W12" s="78">
        <v>0</v>
      </c>
      <c r="Z12" s="23">
        <v>0</v>
      </c>
      <c r="AA12" s="99">
        <v>1</v>
      </c>
      <c r="AB12" s="78">
        <v>56</v>
      </c>
      <c r="AC12" s="78">
        <v>259.35360000000003</v>
      </c>
      <c r="AD12" s="78">
        <v>0</v>
      </c>
      <c r="AE12" s="78">
        <v>0</v>
      </c>
    </row>
    <row r="13" spans="1:31" ht="12.75">
      <c r="A13" s="23">
        <v>110</v>
      </c>
      <c r="B13" s="23">
        <v>2210</v>
      </c>
      <c r="C13" s="30" t="s">
        <v>80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0</v>
      </c>
      <c r="L13" s="36">
        <v>2112</v>
      </c>
      <c r="M13" s="36">
        <v>315.35360000000003</v>
      </c>
      <c r="Q13" s="23" t="s">
        <v>74</v>
      </c>
      <c r="R13" s="23" t="s">
        <v>75</v>
      </c>
      <c r="S13" s="23" t="s">
        <v>76</v>
      </c>
      <c r="T13" s="23" t="s">
        <v>77</v>
      </c>
      <c r="U13" s="23" t="s">
        <v>78</v>
      </c>
      <c r="V13" s="23" t="s">
        <v>82</v>
      </c>
      <c r="W13" s="78">
        <v>0</v>
      </c>
      <c r="Z13" s="23">
        <v>0</v>
      </c>
      <c r="AA13" s="99">
        <v>1</v>
      </c>
      <c r="AB13" s="78">
        <v>56</v>
      </c>
      <c r="AC13" s="78">
        <v>259.35360000000003</v>
      </c>
      <c r="AD13" s="78">
        <v>0</v>
      </c>
      <c r="AE13" s="78">
        <v>0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2013-06-03T15:16:15Z</dcterms:modified>
  <cp:category/>
  <cp:version/>
  <cp:contentType/>
  <cp:contentStatus/>
</cp:coreProperties>
</file>