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<sst xmlns="http://schemas.openxmlformats.org/spreadsheetml/2006/main" count="179" uniqueCount="104">
  <si>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</si>
  <si>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</si>
  <si>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</si>
  <si>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</si>
  <si>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</si>
  <si>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</si>
  <si>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</si>
  <si>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</si>
  <si>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</si>
  <si>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</si>
  <si>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</si>
  <si>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</si>
  <si>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</si>
  <si>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</si>
  <si>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</si>
  <si>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</si>
  <si>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</si>
  <si>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</si>
  <si>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</si>
  <si>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</si>
  <si>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</si>
  <si>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</si>
  <si>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</si>
  <si>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</si>
  <si>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</si>
  <si>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</si>
  <si>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</si>
  <si>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</si>
  <si>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</si>
  <si>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</si>
  <si>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</si>
  <si>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</si>
  <si>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</si>
  <si>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</si>
  <si>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</si>
  <si>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</si>
  <si>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</si>
  <si>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</si>
  <si>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</si>
  <si>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</si>
  <si>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</si>
  <si>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</si>
  <si>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</si>
  <si>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</si>
  <si>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</si>
  <si>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</si>
  <si>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</si>
  <si>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</si>
  <si>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</si>
  <si>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</si>
  <si>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</si>
  <si>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</si>
  <si>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</si>
  <si>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</si>
  <si>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</si>
  <si>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</si>
  <si>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</si>
  <si>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</si>
  <si>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</si>
  <si>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</si>
  <si>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MAGNET OPERATIONS</t>
  </si>
  <si>
    <t>PROJECT 108101 LOC all</t>
  </si>
  <si>
    <t>School Leadership And Operational Support</t>
  </si>
  <si>
    <t>X</t>
  </si>
  <si>
    <t>TEACHERS</t>
  </si>
  <si>
    <t>TEACHERS (110)</t>
  </si>
  <si>
    <t>101</t>
  </si>
  <si>
    <t>38</t>
  </si>
  <si>
    <t>17</t>
  </si>
  <si>
    <t>00</t>
  </si>
  <si>
    <t>108101</t>
  </si>
  <si>
    <t>701</t>
  </si>
  <si>
    <t>0000</t>
  </si>
  <si>
    <t>OTHER PAY-EXTRA ACTIVITY</t>
  </si>
  <si>
    <t>101.38.89.00.108101.701.0000</t>
  </si>
  <si>
    <t>PROFESSIONAL DEVELOPMENT STIPENDS</t>
  </si>
  <si>
    <t>PROFESSIONAL DEVELOPMENT STIPENDS (116)</t>
  </si>
  <si>
    <t>12</t>
  </si>
  <si>
    <t>STIPENDS</t>
  </si>
  <si>
    <t>OTHER EMPLOYEE BENEFITS</t>
  </si>
  <si>
    <t>PURCHASED PROFESSIONAL AND TECHNICAL SERVICES</t>
  </si>
  <si>
    <t>PURCHASED PROFESSIONAL AND TECHNICAL SERVICES (300)</t>
  </si>
  <si>
    <t>98</t>
  </si>
  <si>
    <t>OTHER COST-PRINTING/BINDING</t>
  </si>
  <si>
    <t>10</t>
  </si>
  <si>
    <t>SYS</t>
  </si>
  <si>
    <t>PURCHASED SERVICES-OTHER FEES</t>
  </si>
  <si>
    <t>TRAVEL - EMPLOYEES</t>
  </si>
  <si>
    <t>TRAVEL - EMPLOYEES (580)</t>
  </si>
  <si>
    <t>32</t>
  </si>
  <si>
    <t>TRAVEL-REGULAR</t>
  </si>
  <si>
    <t>33</t>
  </si>
  <si>
    <t>TRAVEL-PROFESSIONAL</t>
  </si>
  <si>
    <t>SUPPLIES</t>
  </si>
  <si>
    <t>SUPPLIES (610)</t>
  </si>
  <si>
    <t>53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</si>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</sst>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150</v>
      </c>
      <c r="E8" s="67">
        <v>475.43</v>
      </c>
      <c r="F8" s="67">
        <v>750</v>
      </c>
      <c r="G8" s="67">
        <f>SUMIF(DISCRETIONARY!B11:B65536,"="&amp;SUMMARY!B8,DISCRETIONARY!$P$11:$P$65536)+SUMIF(PERSONNEL!$A$10:$A$65536,"="&amp;SUMMARY!B8,PERSONNEL!$L$10:$L$65536)</f>
        <v>750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116</v>
      </c>
      <c r="C9" s="65" t="s">
        <v>75</v>
      </c>
      <c r="D9" s="67">
        <v>0</v>
      </c>
      <c r="E9" s="67">
        <v>0</v>
      </c>
      <c r="F9" s="67">
        <v>800</v>
      </c>
      <c r="G9" s="67">
        <f>SUMIF(DISCRETIONARY!B11:B65536,"="&amp;SUMMARY!B9,DISCRETIONARY!$P$11:$P$65536)+SUMIF(PERSONNEL!$A$10:$A$65536,"="&amp;SUMMARY!B9,PERSONNEL!$L$10:$L$65536)</f>
        <v>800</v>
      </c>
      <c r="J9" s="103" t="s">
        <v>58</v>
      </c>
      <c r="K9" s="67">
        <v>1550</v>
      </c>
      <c r="L9" s="67">
        <v>1550</v>
      </c>
      <c r="M9" s="67">
        <f>L9-K9</f>
        <v>0</v>
      </c>
      <c r="N9" s="104">
        <f>M9/K9</f>
        <v>0</v>
      </c>
    </row>
    <row r="10" spans="1:14" ht="12.75">
      <c r="A10" s="65" t="s">
        <v>63</v>
      </c>
      <c r="B10" s="66">
        <v>290</v>
      </c>
      <c r="C10" s="65" t="s">
        <v>79</v>
      </c>
      <c r="D10" s="67">
        <v>0</v>
      </c>
      <c r="E10" s="67">
        <v>0</v>
      </c>
      <c r="F10" s="67">
        <v>41</v>
      </c>
      <c r="G10" s="67">
        <f>SUMIF(DISCRETIONARY!B11:B65536,"="&amp;SUMMARY!B10,DISCRETIONARY!$P$11:$P$65536)+SUM(DISCRETIONARY!$Q$10:$Q$65536)+SUMIF(PERSONNEL!$A$10:$A$65536,"="&amp;SUMMARY!B10,PERSONNEL!$L$10:$L$65536)+SUM(PERSONNEL!$AB$10:$AB$65536)</f>
        <v>41.075</v>
      </c>
      <c r="J10" s="103" t="s">
        <v>25</v>
      </c>
      <c r="K10" s="67">
        <v>41</v>
      </c>
      <c r="L10" s="67">
        <v>41.075</v>
      </c>
      <c r="M10" s="67">
        <f>L10-K10</f>
        <v>0.07500000000000284</v>
      </c>
      <c r="N10" s="104">
        <f>M10/K10</f>
        <v>0.001829268292682996</v>
      </c>
    </row>
    <row r="11" spans="1:14" ht="12.75">
      <c r="A11" s="65" t="s">
        <v>63</v>
      </c>
      <c r="B11" s="66">
        <v>300</v>
      </c>
      <c r="C11" s="65" t="s">
        <v>80</v>
      </c>
      <c r="D11" s="67">
        <v>12517.41</v>
      </c>
      <c r="E11" s="67">
        <v>12995.25</v>
      </c>
      <c r="F11" s="67">
        <v>14500</v>
      </c>
      <c r="G11" s="67">
        <f>SUMIF(DISCRETIONARY!B11:B65536,"="&amp;SUMMARY!B11,DISCRETIONARY!$P$11:$P$65536)+SUMIF(PERSONNEL!$A$10:$A$65536,"="&amp;SUMMARY!B11,PERSONNEL!$L$10:$L$65536)</f>
        <v>14381</v>
      </c>
      <c r="J11" s="103" t="s">
        <v>59</v>
      </c>
      <c r="K11" s="67">
        <v>15948</v>
      </c>
      <c r="L11" s="67">
        <v>15829</v>
      </c>
      <c r="M11" s="67">
        <f>L11-K11</f>
        <v>-119</v>
      </c>
      <c r="N11" s="104">
        <f>M11/K11</f>
        <v>-0.00746175068974166</v>
      </c>
    </row>
    <row r="12" spans="1:7" ht="12.75">
      <c r="A12" s="65" t="s">
        <v>63</v>
      </c>
      <c r="B12" s="66">
        <v>580</v>
      </c>
      <c r="C12" s="65" t="s">
        <v>87</v>
      </c>
      <c r="D12" s="67">
        <v>430.22</v>
      </c>
      <c r="E12" s="67">
        <v>1707.5</v>
      </c>
      <c r="F12" s="67">
        <v>0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63</v>
      </c>
      <c r="B13" s="66">
        <v>610</v>
      </c>
      <c r="C13" s="65" t="s">
        <v>93</v>
      </c>
      <c r="D13" s="67">
        <v>904</v>
      </c>
      <c r="E13" s="67">
        <v>607.24</v>
      </c>
      <c r="F13" s="67">
        <v>698</v>
      </c>
      <c r="G13" s="67">
        <f>SUMIF(DISCRETIONARY!B11:B65536,"="&amp;SUMMARY!B13,DISCRETIONARY!$P$11:$P$65536)+SUMIF(PERSONNEL!$A$10:$A$65536,"="&amp;SUMMARY!B13,PERSONNEL!$L$10:$L$65536)</f>
        <v>698</v>
      </c>
    </row>
    <row r="14" spans="1:7" ht="12.75">
      <c r="A14" s="65" t="s">
        <v>63</v>
      </c>
      <c r="B14" s="66">
        <v>730</v>
      </c>
      <c r="C14" s="65" t="s">
        <v>96</v>
      </c>
      <c r="D14" s="67">
        <v>350</v>
      </c>
      <c r="E14" s="67">
        <v>0</v>
      </c>
      <c r="F14" s="67">
        <v>750</v>
      </c>
      <c r="G14" s="67">
        <f>SUMIF(DISCRETIONARY!B11:B65536,"="&amp;SUMMARY!B14,DISCRETIONARY!$P$11:$P$65536)+SUMIF(PERSONNEL!$A$10:$A$65536,"="&amp;SUMMARY!B14,PERSONNEL!$L$10:$L$65536)</f>
        <v>750</v>
      </c>
    </row>
    <row r="15" spans="1:7" ht="12.75">
      <c r="A15" s="65" t="s">
        <v>63</v>
      </c>
      <c r="B15" s="66">
        <v>810</v>
      </c>
      <c r="C15" s="65" t="s">
        <v>101</v>
      </c>
      <c r="D15" s="67">
        <v>0</v>
      </c>
      <c r="E15" s="67">
        <v>0</v>
      </c>
      <c r="F15" s="67">
        <v>0</v>
      </c>
      <c r="G15" s="67">
        <f>SUMIF(DISCRETIONARY!B11:B65536,"="&amp;SUMMARY!B15,DISCRETIONARY!$P$11:$P$65536)+SUMIF(PERSONNEL!$A$10:$A$65536,"="&amp;SUMMARY!B15,PERSONNEL!$L$10:$L$65536)</f>
        <v>0</v>
      </c>
    </row>
    <row r="16" ht="13.5" thickBot="1"/>
    <row r="17" spans="3:8" ht="13.5" thickBot="1">
      <c r="C17" s="107" t="s">
        <v>8</v>
      </c>
      <c r="D17" s="108">
        <f>SUM(D8:D15)</f>
        <v>14351.63</v>
      </c>
      <c r="E17" s="109">
        <f>SUM(E8:E15)</f>
        <v>15785.42</v>
      </c>
      <c r="F17" s="109">
        <f>SUM(F8:F15)</f>
        <v>17539</v>
      </c>
      <c r="G17" s="110">
        <f>SUM(G8:G15)</f>
        <v>17420.075</v>
      </c>
      <c r="H17" s="106">
        <f>(G17-F17)/F17</f>
        <v>-0.006780603227093863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MAGNET OPERATIONS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108101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School Leadership And Operational Support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14351.630000000001</v>
      </c>
      <c r="M9" s="55">
        <f>SUMIF($C10:$C65536,"=X",M10:M65536)</f>
        <v>15785.42</v>
      </c>
      <c r="N9" s="55">
        <f>SUMIF($C10:$C65536,"=X",N10:N65536)</f>
        <v>17498</v>
      </c>
      <c r="O9" s="92">
        <f>SUMIF($C10:$C65536,"=X",O10:O65536)</f>
        <v>2544.45</v>
      </c>
      <c r="P9" s="89">
        <f>SUMIF(C10:C65536,"=X",P10:P65536)+SUMIF(C10:C65536,"=X",Q10:Q65536)</f>
        <v>17420.075</v>
      </c>
      <c r="T9" s="93">
        <f>IF(N9=0,0,(P9-N9)/N9)</f>
        <v>-0.004453366098982699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9" ht="12.75" customHeight="1">
      <c r="A12" s="57">
        <v>1000</v>
      </c>
      <c r="B12" s="57">
        <v>110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150</v>
      </c>
      <c r="M12" s="61">
        <v>475.43</v>
      </c>
      <c r="N12" s="61">
        <v>750</v>
      </c>
      <c r="O12" s="61">
        <v>0</v>
      </c>
      <c r="P12" s="18">
        <v>750</v>
      </c>
      <c r="Q12" s="61">
        <f>P12*0.0265</f>
        <v>19.875</v>
      </c>
      <c r="R12" s="61">
        <v>290</v>
      </c>
      <c r="S12" s="57" t="s">
        <v>74</v>
      </c>
    </row>
    <row r="13" spans="1:16" ht="12.75" customHeight="1">
      <c r="A13" s="105" t="s">
        <v>76</v>
      </c>
      <c r="P13" s="61"/>
    </row>
    <row r="14" spans="1:19" ht="12.75" customHeight="1">
      <c r="A14" s="57">
        <v>2210</v>
      </c>
      <c r="B14" s="57">
        <v>116</v>
      </c>
      <c r="C14" s="57" t="s">
        <v>63</v>
      </c>
      <c r="D14" s="57" t="s">
        <v>66</v>
      </c>
      <c r="E14" s="58" t="s">
        <v>67</v>
      </c>
      <c r="F14" s="58" t="s">
        <v>77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78</v>
      </c>
      <c r="L14" s="61">
        <v>0</v>
      </c>
      <c r="M14" s="61">
        <v>0</v>
      </c>
      <c r="N14" s="61">
        <v>800</v>
      </c>
      <c r="O14" s="61">
        <v>0</v>
      </c>
      <c r="P14" s="18">
        <v>800</v>
      </c>
      <c r="Q14" s="61">
        <f>P14*0.0265</f>
        <v>21.2</v>
      </c>
      <c r="R14" s="61">
        <v>290</v>
      </c>
      <c r="S14" s="57" t="s">
        <v>74</v>
      </c>
    </row>
    <row r="15" spans="1:16" ht="12.75" customHeight="1">
      <c r="A15" s="105" t="s">
        <v>81</v>
      </c>
      <c r="P15" s="61"/>
    </row>
    <row r="16" spans="1:16" ht="12.75" customHeight="1">
      <c r="A16" s="57">
        <v>2210</v>
      </c>
      <c r="B16" s="57">
        <v>300</v>
      </c>
      <c r="C16" s="57" t="s">
        <v>63</v>
      </c>
      <c r="D16" s="57" t="s">
        <v>66</v>
      </c>
      <c r="E16" s="58" t="s">
        <v>67</v>
      </c>
      <c r="F16" s="58" t="s">
        <v>82</v>
      </c>
      <c r="G16" s="58" t="s">
        <v>69</v>
      </c>
      <c r="H16" s="59" t="s">
        <v>70</v>
      </c>
      <c r="I16" s="57" t="s">
        <v>71</v>
      </c>
      <c r="J16" s="60" t="s">
        <v>72</v>
      </c>
      <c r="K16" s="52" t="s">
        <v>83</v>
      </c>
      <c r="L16" s="61">
        <v>12517.41</v>
      </c>
      <c r="M16" s="61">
        <v>0</v>
      </c>
      <c r="N16" s="61">
        <v>14500</v>
      </c>
      <c r="O16" s="61">
        <v>1854.45</v>
      </c>
      <c r="P16" s="18">
        <v>14381</v>
      </c>
    </row>
    <row r="17" spans="1:15" ht="12.75" customHeight="1">
      <c r="A17" s="57">
        <v>2210</v>
      </c>
      <c r="B17" s="57">
        <v>300</v>
      </c>
      <c r="C17" s="57" t="s">
        <v>63</v>
      </c>
      <c r="D17" s="57" t="s">
        <v>66</v>
      </c>
      <c r="E17" s="58" t="s">
        <v>67</v>
      </c>
      <c r="F17" s="58" t="s">
        <v>82</v>
      </c>
      <c r="G17" s="58" t="s">
        <v>84</v>
      </c>
      <c r="H17" s="59" t="s">
        <v>70</v>
      </c>
      <c r="I17" s="57" t="s">
        <v>85</v>
      </c>
      <c r="J17" s="60" t="s">
        <v>72</v>
      </c>
      <c r="K17" s="52" t="s">
        <v>86</v>
      </c>
      <c r="L17" s="61">
        <v>0</v>
      </c>
      <c r="M17" s="61">
        <v>12995.25</v>
      </c>
      <c r="N17" s="61">
        <v>0</v>
      </c>
      <c r="O17" s="61">
        <v>0</v>
      </c>
    </row>
    <row r="18" spans="1:16" ht="12.75" customHeight="1">
      <c r="A18" s="105" t="s">
        <v>88</v>
      </c>
      <c r="P18" s="61"/>
    </row>
    <row r="19" spans="1:15" ht="12.75" customHeight="1">
      <c r="A19" s="57">
        <v>2210</v>
      </c>
      <c r="B19" s="57">
        <v>580</v>
      </c>
      <c r="C19" s="57" t="s">
        <v>63</v>
      </c>
      <c r="D19" s="57" t="s">
        <v>66</v>
      </c>
      <c r="E19" s="58" t="s">
        <v>67</v>
      </c>
      <c r="F19" s="58" t="s">
        <v>89</v>
      </c>
      <c r="G19" s="58" t="s">
        <v>69</v>
      </c>
      <c r="H19" s="59" t="s">
        <v>70</v>
      </c>
      <c r="I19" s="57" t="s">
        <v>71</v>
      </c>
      <c r="J19" s="60" t="s">
        <v>72</v>
      </c>
      <c r="K19" s="52" t="s">
        <v>90</v>
      </c>
      <c r="L19" s="61">
        <v>196.12</v>
      </c>
      <c r="M19" s="61">
        <v>333.54</v>
      </c>
      <c r="N19" s="61">
        <v>0</v>
      </c>
      <c r="O19" s="61">
        <v>0</v>
      </c>
    </row>
    <row r="20" spans="1:15" ht="12.75" customHeight="1">
      <c r="A20" s="57">
        <v>2210</v>
      </c>
      <c r="B20" s="57">
        <v>580</v>
      </c>
      <c r="C20" s="57" t="s">
        <v>63</v>
      </c>
      <c r="D20" s="57" t="s">
        <v>66</v>
      </c>
      <c r="E20" s="58" t="s">
        <v>67</v>
      </c>
      <c r="F20" s="58" t="s">
        <v>91</v>
      </c>
      <c r="G20" s="58" t="s">
        <v>69</v>
      </c>
      <c r="H20" s="59" t="s">
        <v>70</v>
      </c>
      <c r="I20" s="57" t="s">
        <v>71</v>
      </c>
      <c r="J20" s="60" t="s">
        <v>72</v>
      </c>
      <c r="K20" s="52" t="s">
        <v>92</v>
      </c>
      <c r="L20" s="61">
        <v>234.1</v>
      </c>
      <c r="M20" s="61">
        <v>1373.96</v>
      </c>
      <c r="N20" s="61">
        <v>0</v>
      </c>
      <c r="O20" s="61">
        <v>0</v>
      </c>
    </row>
    <row r="21" spans="1:16" ht="12.75" customHeight="1">
      <c r="A21" s="105" t="s">
        <v>94</v>
      </c>
      <c r="P21" s="61"/>
    </row>
    <row r="22" spans="1:16" ht="12.75" customHeight="1">
      <c r="A22" s="57">
        <v>2210</v>
      </c>
      <c r="B22" s="57">
        <v>610</v>
      </c>
      <c r="C22" s="57" t="s">
        <v>63</v>
      </c>
      <c r="D22" s="57" t="s">
        <v>66</v>
      </c>
      <c r="E22" s="58" t="s">
        <v>67</v>
      </c>
      <c r="F22" s="58" t="s">
        <v>95</v>
      </c>
      <c r="G22" s="58" t="s">
        <v>69</v>
      </c>
      <c r="H22" s="59" t="s">
        <v>70</v>
      </c>
      <c r="I22" s="57" t="s">
        <v>71</v>
      </c>
      <c r="J22" s="60" t="s">
        <v>72</v>
      </c>
      <c r="K22" s="52" t="s">
        <v>93</v>
      </c>
      <c r="L22" s="61">
        <v>904</v>
      </c>
      <c r="M22" s="61">
        <v>607.24</v>
      </c>
      <c r="N22" s="61">
        <v>698</v>
      </c>
      <c r="O22" s="61">
        <v>0</v>
      </c>
      <c r="P22" s="18">
        <v>698</v>
      </c>
    </row>
    <row r="23" spans="1:16" ht="12.75" customHeight="1">
      <c r="A23" s="105" t="s">
        <v>97</v>
      </c>
      <c r="P23" s="61"/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66</v>
      </c>
      <c r="E24" s="58" t="s">
        <v>98</v>
      </c>
      <c r="F24" s="58" t="s">
        <v>99</v>
      </c>
      <c r="G24" s="58" t="s">
        <v>69</v>
      </c>
      <c r="H24" s="59" t="s">
        <v>70</v>
      </c>
      <c r="I24" s="57" t="s">
        <v>71</v>
      </c>
      <c r="J24" s="60" t="s">
        <v>72</v>
      </c>
      <c r="K24" s="52" t="s">
        <v>100</v>
      </c>
      <c r="L24" s="61">
        <v>350</v>
      </c>
      <c r="M24" s="61">
        <v>0</v>
      </c>
      <c r="N24" s="61">
        <v>750</v>
      </c>
      <c r="O24" s="61">
        <v>690</v>
      </c>
      <c r="P24" s="18">
        <v>750</v>
      </c>
    </row>
    <row r="25" spans="1:16" ht="12.75" customHeight="1">
      <c r="A25" s="105" t="s">
        <v>102</v>
      </c>
      <c r="P25" s="61"/>
    </row>
    <row r="26" spans="1:15" ht="12.75" customHeight="1">
      <c r="A26" s="57">
        <v>2210</v>
      </c>
      <c r="B26" s="57">
        <v>810</v>
      </c>
      <c r="C26" s="57" t="s">
        <v>63</v>
      </c>
      <c r="D26" s="57" t="s">
        <v>66</v>
      </c>
      <c r="E26" s="58" t="s">
        <v>67</v>
      </c>
      <c r="F26" s="58" t="s">
        <v>103</v>
      </c>
      <c r="G26" s="58" t="s">
        <v>69</v>
      </c>
      <c r="H26" s="59" t="s">
        <v>70</v>
      </c>
      <c r="I26" s="57" t="s">
        <v>71</v>
      </c>
      <c r="J26" s="60" t="s">
        <v>72</v>
      </c>
      <c r="K26" s="52" t="s">
        <v>101</v>
      </c>
      <c r="L26" s="61">
        <v>0</v>
      </c>
      <c r="M26" s="61">
        <v>0</v>
      </c>
      <c r="N26" s="61">
        <v>0</v>
      </c>
      <c r="O26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MAGNET OPERATIONS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108101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School Leadership And Operational Support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2013-06-03T15:16:07Z</dcterms:modified>
  <cp:category/>
  <cp:version/>
  <cp:contentType/>
  <cp:contentStatus/>
</cp:coreProperties>
</file>