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2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2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2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2"/>
          </rPr>
          <t xml:space="preserve">NORM - NORMAL JOB
SUPL - SUPPLEMENT
PART - PART-TIME JOB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<sst xmlns="http://schemas.openxmlformats.org/spreadsheetml/2006/main" count="176" uniqueCount="102">
  <si>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</si>
  <si>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</si>
  <si>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</si>
  <si>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</si>
  <si>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</si>
  <si>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</si>
  <si>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</si>
  <si>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</si>
  <si>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</si>
  <si>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</si>
  <si>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</si>
  <si>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</si>
  <si>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</si>
  <si>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</si>
  <si>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</si>
  <si>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</si>
  <si>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</si>
  <si>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</si>
  <si>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</si>
  <si>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</si>
  <si>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</si>
  <si>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</si>
  <si>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</si>
  <si>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</si>
  <si>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</si>
  <si>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</si>
  <si>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</si>
  <si>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</si>
  <si>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</si>
  <si>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</si>
  <si>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</si>
  <si>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</si>
  <si>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</si>
  <si>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</si>
  <si>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</si>
  <si>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</si>
  <si>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</si>
  <si>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</si>
  <si>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</si>
  <si>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</si>
  <si>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</si>
  <si>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</si>
  <si>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</si>
  <si>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</si>
  <si>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</si>
  <si>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</si>
  <si>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</si>
  <si>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</si>
  <si>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</si>
  <si>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</si>
  <si>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</si>
  <si>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</si>
  <si>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</si>
  <si>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</si>
  <si>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</si>
  <si>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</si>
  <si>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</si>
  <si>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</si>
  <si>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</si>
  <si>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</si>
  <si>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PROFESSIONAL DEVELOPMENT-STATE</t>
  </si>
  <si>
    <t>PROJECT 142101 LOC all</t>
  </si>
  <si>
    <t>Curriculum and Instruction</t>
  </si>
  <si>
    <t>X</t>
  </si>
  <si>
    <t>SUBSTITUTES</t>
  </si>
  <si>
    <t>SUBSTITUTES (113)</t>
  </si>
  <si>
    <t>101</t>
  </si>
  <si>
    <t>38</t>
  </si>
  <si>
    <t>16</t>
  </si>
  <si>
    <t>00</t>
  </si>
  <si>
    <t>142101</t>
  </si>
  <si>
    <t>718</t>
  </si>
  <si>
    <t>1210</t>
  </si>
  <si>
    <t>SALARY-SUBSTITUTE INSTRUCTIONA</t>
  </si>
  <si>
    <t>101.38.89.00.142101.718.1210</t>
  </si>
  <si>
    <t>PROFESSIONAL DEVELOPMENT STIPENDS</t>
  </si>
  <si>
    <t>PROFESSIONAL DEVELOPMENT STIPENDS (116)</t>
  </si>
  <si>
    <t>12</t>
  </si>
  <si>
    <t>STIPENDS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</si>
  <si>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</si>
  <si>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</si>
  <si>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</si>
  <si>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</si>
  <si>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</si>
  <si>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03</t>
  </si>
  <si>
    <t>SYS</t>
  </si>
  <si>
    <t>PURCHASED SERVICES-CONSULTANT</t>
  </si>
  <si>
    <t>10</t>
  </si>
  <si>
    <t>PURCHASED SERVICES-OTHER FEES</t>
  </si>
  <si>
    <t>TRAVEL - EMPLOYEES</t>
  </si>
  <si>
    <t>TRAVEL - EMPLOYEES (580)</t>
  </si>
  <si>
    <t>32</t>
  </si>
  <si>
    <t>TRAVEL-REGULAR</t>
  </si>
  <si>
    <t>33</t>
  </si>
  <si>
    <t>TRAVEL-PROFESSIONAL</t>
  </si>
  <si>
    <t>SUPPLIES</t>
  </si>
  <si>
    <t>SUPPLIES (610)</t>
  </si>
  <si>
    <t>53</t>
  </si>
  <si>
    <t>SUPPLIES-TEACHING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</si>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</sst>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113</v>
      </c>
      <c r="C8" s="65" t="s">
        <v>64</v>
      </c>
      <c r="D8" s="67">
        <v>46578.88</v>
      </c>
      <c r="E8" s="67">
        <v>32734</v>
      </c>
      <c r="F8" s="67">
        <v>25000</v>
      </c>
      <c r="G8" s="67">
        <f>SUMIF(DISCRETIONARY!B11:B65536,"="&amp;SUMMARY!B8,DISCRETIONARY!$P$11:$P$65536)+SUMIF(PERSONNEL!$A$10:$A$65536,"="&amp;SUMMARY!B8,PERSONNEL!$L$10:$L$65536)</f>
        <v>50000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116</v>
      </c>
      <c r="C9" s="65" t="s">
        <v>75</v>
      </c>
      <c r="D9" s="67">
        <v>280200.49</v>
      </c>
      <c r="E9" s="67">
        <v>252909</v>
      </c>
      <c r="F9" s="67">
        <v>100000</v>
      </c>
      <c r="G9" s="67">
        <f>SUMIF(DISCRETIONARY!B11:B65536,"="&amp;SUMMARY!B9,DISCRETIONARY!$P$11:$P$65536)+SUMIF(PERSONNEL!$A$10:$A$65536,"="&amp;SUMMARY!B9,PERSONNEL!$L$10:$L$65536)</f>
        <v>200000</v>
      </c>
      <c r="J9" s="103" t="s">
        <v>58</v>
      </c>
      <c r="K9" s="67">
        <v>125000</v>
      </c>
      <c r="L9" s="67">
        <v>250000</v>
      </c>
      <c r="M9" s="67">
        <f>L9-K9</f>
        <v>125000</v>
      </c>
      <c r="N9" s="104">
        <f>M9/K9</f>
        <v>1</v>
      </c>
    </row>
    <row r="10" spans="1:14" ht="12.75">
      <c r="A10" s="65" t="s">
        <v>63</v>
      </c>
      <c r="B10" s="66">
        <v>290</v>
      </c>
      <c r="C10" s="65" t="s">
        <v>79</v>
      </c>
      <c r="D10" s="67">
        <v>10041.06</v>
      </c>
      <c r="E10" s="67">
        <v>7776.16</v>
      </c>
      <c r="F10" s="67">
        <v>3312</v>
      </c>
      <c r="G10" s="67">
        <f>SUMIF(DISCRETIONARY!B11:B65536,"="&amp;SUMMARY!B10,DISCRETIONARY!$P$11:$P$65536)+SUM(DISCRETIONARY!$Q$10:$Q$65536)+SUMIF(PERSONNEL!$A$10:$A$65536,"="&amp;SUMMARY!B10,PERSONNEL!$L$10:$L$65536)+SUM(PERSONNEL!$AB$10:$AB$65536)</f>
        <v>6625</v>
      </c>
      <c r="J10" s="103" t="s">
        <v>25</v>
      </c>
      <c r="K10" s="67">
        <v>3312</v>
      </c>
      <c r="L10" s="67">
        <v>6625</v>
      </c>
      <c r="M10" s="67">
        <f>L10-K10</f>
        <v>3313</v>
      </c>
      <c r="N10" s="104">
        <f>M10/K10</f>
        <v>1.0003019323671498</v>
      </c>
    </row>
    <row r="11" spans="1:14" ht="12.75">
      <c r="A11" s="65" t="s">
        <v>63</v>
      </c>
      <c r="B11" s="66">
        <v>300</v>
      </c>
      <c r="C11" s="65" t="s">
        <v>80</v>
      </c>
      <c r="D11" s="67">
        <v>65626.39</v>
      </c>
      <c r="E11" s="67">
        <v>68027.38</v>
      </c>
      <c r="F11" s="67">
        <v>158000</v>
      </c>
      <c r="G11" s="67">
        <f>SUMIF(DISCRETIONARY!B11:B65536,"="&amp;SUMMARY!B11,DISCRETIONARY!$P$11:$P$65536)+SUMIF(PERSONNEL!$A$10:$A$65536,"="&amp;SUMMARY!B11,PERSONNEL!$L$10:$L$65536)</f>
        <v>250000</v>
      </c>
      <c r="J11" s="103" t="s">
        <v>59</v>
      </c>
      <c r="K11" s="67">
        <v>298000</v>
      </c>
      <c r="L11" s="67">
        <v>650000</v>
      </c>
      <c r="M11" s="67">
        <f>L11-K11</f>
        <v>352000</v>
      </c>
      <c r="N11" s="104">
        <f>M11/K11</f>
        <v>1.1812080536912752</v>
      </c>
    </row>
    <row r="12" spans="1:7" ht="12.75">
      <c r="A12" s="65" t="s">
        <v>63</v>
      </c>
      <c r="B12" s="66">
        <v>580</v>
      </c>
      <c r="C12" s="65" t="s">
        <v>89</v>
      </c>
      <c r="D12" s="67">
        <v>11105.75</v>
      </c>
      <c r="E12" s="67">
        <v>19283.010000000002</v>
      </c>
      <c r="F12" s="67">
        <v>20000</v>
      </c>
      <c r="G12" s="67">
        <f>SUMIF(DISCRETIONARY!B11:B65536,"="&amp;SUMMARY!B12,DISCRETIONARY!$P$11:$P$65536)+SUMIF(PERSONNEL!$A$10:$A$65536,"="&amp;SUMMARY!B12,PERSONNEL!$L$10:$L$65536)</f>
        <v>50000</v>
      </c>
    </row>
    <row r="13" spans="1:7" ht="12.75">
      <c r="A13" s="65" t="s">
        <v>63</v>
      </c>
      <c r="B13" s="66">
        <v>610</v>
      </c>
      <c r="C13" s="65" t="s">
        <v>95</v>
      </c>
      <c r="D13" s="67">
        <v>134889.12</v>
      </c>
      <c r="E13" s="67">
        <v>84814.21</v>
      </c>
      <c r="F13" s="67">
        <v>90000</v>
      </c>
      <c r="G13" s="67">
        <f>SUMIF(DISCRETIONARY!B11:B65536,"="&amp;SUMMARY!B13,DISCRETIONARY!$P$11:$P$65536)+SUMIF(PERSONNEL!$A$10:$A$65536,"="&amp;SUMMARY!B13,PERSONNEL!$L$10:$L$65536)</f>
        <v>150000</v>
      </c>
    </row>
    <row r="14" spans="1:7" ht="12.75">
      <c r="A14" s="65" t="s">
        <v>63</v>
      </c>
      <c r="B14" s="66">
        <v>810</v>
      </c>
      <c r="C14" s="65" t="s">
        <v>99</v>
      </c>
      <c r="D14" s="67">
        <v>151226.96</v>
      </c>
      <c r="E14" s="67">
        <v>86798.76</v>
      </c>
      <c r="F14" s="67">
        <v>30000</v>
      </c>
      <c r="G14" s="67">
        <f>SUMIF(DISCRETIONARY!B11:B65536,"="&amp;SUMMARY!B14,DISCRETIONARY!$P$11:$P$65536)+SUMIF(PERSONNEL!$A$10:$A$65536,"="&amp;SUMMARY!B14,PERSONNEL!$L$10:$L$65536)</f>
        <v>200000</v>
      </c>
    </row>
    <row r="15" ht="13.5" thickBot="1"/>
    <row r="16" spans="3:8" ht="13.5" thickBot="1">
      <c r="C16" s="107" t="s">
        <v>8</v>
      </c>
      <c r="D16" s="108">
        <f>SUM(D8:D14)</f>
        <v>699668.6499999999</v>
      </c>
      <c r="E16" s="109">
        <f>SUM(E8:E14)</f>
        <v>552342.52</v>
      </c>
      <c r="F16" s="109">
        <f>SUM(F8:F14)</f>
        <v>426312</v>
      </c>
      <c r="G16" s="110">
        <f>SUM(G8:G14)</f>
        <v>906625</v>
      </c>
      <c r="H16" s="106">
        <f>(G16-F16)/F16</f>
        <v>1.126670138302464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5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PROFESSIONAL DEVELOPMENT-STATE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142101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Curriculum and Instruction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689627.59</v>
      </c>
      <c r="M9" s="55">
        <f>SUMIF($C10:$C65536,"=X",M10:M65536)</f>
        <v>544566.36</v>
      </c>
      <c r="N9" s="55">
        <f>SUMIF($C10:$C65536,"=X",N10:N65536)</f>
        <v>423000</v>
      </c>
      <c r="O9" s="92">
        <f>SUMIF($C10:$C65536,"=X",O10:O65536)</f>
        <v>96885.06</v>
      </c>
      <c r="P9" s="89">
        <f>SUMIF(C10:C65536,"=X",P10:P65536)+SUMIF(C10:C65536,"=X",Q10:Q65536)</f>
        <v>906625</v>
      </c>
      <c r="T9" s="93">
        <f>IF(N9=0,0,(P9-N9)/N9)</f>
        <v>1.1433215130023642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9" ht="12.75" customHeight="1">
      <c r="A12" s="57">
        <v>2210</v>
      </c>
      <c r="B12" s="57">
        <v>113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46578.88</v>
      </c>
      <c r="M12" s="61">
        <v>32734</v>
      </c>
      <c r="N12" s="61">
        <v>25000</v>
      </c>
      <c r="O12" s="61">
        <v>3930</v>
      </c>
      <c r="P12" s="18">
        <v>50000</v>
      </c>
      <c r="Q12" s="61">
        <f>P12*0.0265</f>
        <v>1325</v>
      </c>
      <c r="R12" s="61">
        <v>290</v>
      </c>
      <c r="S12" s="57" t="s">
        <v>74</v>
      </c>
    </row>
    <row r="13" spans="1:16" ht="12.75" customHeight="1">
      <c r="A13" s="105" t="s">
        <v>76</v>
      </c>
      <c r="P13" s="61"/>
    </row>
    <row r="14" spans="1:19" ht="12.75" customHeight="1">
      <c r="A14" s="57">
        <v>2210</v>
      </c>
      <c r="B14" s="57">
        <v>116</v>
      </c>
      <c r="C14" s="57" t="s">
        <v>63</v>
      </c>
      <c r="D14" s="57" t="s">
        <v>66</v>
      </c>
      <c r="E14" s="58" t="s">
        <v>67</v>
      </c>
      <c r="F14" s="58" t="s">
        <v>77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78</v>
      </c>
      <c r="L14" s="61">
        <v>280200.49</v>
      </c>
      <c r="M14" s="61">
        <v>252909</v>
      </c>
      <c r="N14" s="61">
        <v>100000</v>
      </c>
      <c r="O14" s="61">
        <v>20812.5</v>
      </c>
      <c r="P14" s="18">
        <v>200000</v>
      </c>
      <c r="Q14" s="61">
        <f>P14*0.0265</f>
        <v>5300</v>
      </c>
      <c r="R14" s="61">
        <v>290</v>
      </c>
      <c r="S14" s="57" t="s">
        <v>74</v>
      </c>
    </row>
    <row r="15" spans="1:16" ht="12.75" customHeight="1">
      <c r="A15" s="105" t="s">
        <v>81</v>
      </c>
      <c r="P15" s="61"/>
    </row>
    <row r="16" spans="1:16" ht="12.75" customHeight="1">
      <c r="A16" s="57">
        <v>2210</v>
      </c>
      <c r="B16" s="57">
        <v>300</v>
      </c>
      <c r="C16" s="57" t="s">
        <v>63</v>
      </c>
      <c r="D16" s="57" t="s">
        <v>66</v>
      </c>
      <c r="E16" s="58" t="s">
        <v>67</v>
      </c>
      <c r="F16" s="58" t="s">
        <v>82</v>
      </c>
      <c r="G16" s="58" t="s">
        <v>69</v>
      </c>
      <c r="H16" s="59" t="s">
        <v>70</v>
      </c>
      <c r="I16" s="57" t="s">
        <v>71</v>
      </c>
      <c r="J16" s="60" t="s">
        <v>72</v>
      </c>
      <c r="K16" s="52" t="s">
        <v>83</v>
      </c>
      <c r="L16" s="61">
        <v>0</v>
      </c>
      <c r="M16" s="61">
        <v>0</v>
      </c>
      <c r="N16" s="61">
        <v>158000</v>
      </c>
      <c r="O16" s="61">
        <v>57782</v>
      </c>
      <c r="P16" s="18">
        <v>250000</v>
      </c>
    </row>
    <row r="17" spans="1:15" ht="12.75" customHeight="1">
      <c r="A17" s="57">
        <v>2210</v>
      </c>
      <c r="B17" s="57">
        <v>300</v>
      </c>
      <c r="C17" s="57" t="s">
        <v>63</v>
      </c>
      <c r="D17" s="57" t="s">
        <v>66</v>
      </c>
      <c r="E17" s="58" t="s">
        <v>67</v>
      </c>
      <c r="F17" s="58" t="s">
        <v>82</v>
      </c>
      <c r="G17" s="58" t="s">
        <v>84</v>
      </c>
      <c r="H17" s="59" t="s">
        <v>70</v>
      </c>
      <c r="I17" s="57" t="s">
        <v>85</v>
      </c>
      <c r="J17" s="60" t="s">
        <v>72</v>
      </c>
      <c r="K17" s="52" t="s">
        <v>86</v>
      </c>
      <c r="L17" s="61">
        <v>59128.01</v>
      </c>
      <c r="M17" s="61">
        <v>45488.44</v>
      </c>
      <c r="N17" s="61">
        <v>0</v>
      </c>
      <c r="O17" s="61">
        <v>0</v>
      </c>
    </row>
    <row r="18" spans="1:15" ht="12.75" customHeight="1">
      <c r="A18" s="57">
        <v>2210</v>
      </c>
      <c r="B18" s="57">
        <v>300</v>
      </c>
      <c r="C18" s="57" t="s">
        <v>63</v>
      </c>
      <c r="D18" s="57" t="s">
        <v>66</v>
      </c>
      <c r="E18" s="58" t="s">
        <v>67</v>
      </c>
      <c r="F18" s="58" t="s">
        <v>82</v>
      </c>
      <c r="G18" s="58" t="s">
        <v>87</v>
      </c>
      <c r="H18" s="59" t="s">
        <v>70</v>
      </c>
      <c r="I18" s="57" t="s">
        <v>85</v>
      </c>
      <c r="J18" s="60" t="s">
        <v>72</v>
      </c>
      <c r="K18" s="52" t="s">
        <v>88</v>
      </c>
      <c r="L18" s="61">
        <v>6498.38</v>
      </c>
      <c r="M18" s="61">
        <v>22538.94</v>
      </c>
      <c r="N18" s="61">
        <v>0</v>
      </c>
      <c r="O18" s="61">
        <v>0</v>
      </c>
    </row>
    <row r="19" spans="1:16" ht="12.75" customHeight="1">
      <c r="A19" s="105" t="s">
        <v>90</v>
      </c>
      <c r="P19" s="61"/>
    </row>
    <row r="20" spans="1:16" ht="12.75" customHeight="1">
      <c r="A20" s="57">
        <v>2210</v>
      </c>
      <c r="B20" s="57">
        <v>580</v>
      </c>
      <c r="C20" s="57" t="s">
        <v>63</v>
      </c>
      <c r="D20" s="57" t="s">
        <v>66</v>
      </c>
      <c r="E20" s="58" t="s">
        <v>67</v>
      </c>
      <c r="F20" s="58" t="s">
        <v>91</v>
      </c>
      <c r="G20" s="58" t="s">
        <v>69</v>
      </c>
      <c r="H20" s="59" t="s">
        <v>70</v>
      </c>
      <c r="I20" s="57" t="s">
        <v>71</v>
      </c>
      <c r="J20" s="60" t="s">
        <v>72</v>
      </c>
      <c r="K20" s="52" t="s">
        <v>92</v>
      </c>
      <c r="L20" s="61">
        <v>3452.36</v>
      </c>
      <c r="M20" s="61">
        <v>12028.04</v>
      </c>
      <c r="N20" s="61">
        <v>20000</v>
      </c>
      <c r="O20" s="61">
        <v>3110.85</v>
      </c>
      <c r="P20" s="18">
        <v>25000</v>
      </c>
    </row>
    <row r="21" spans="1:16" ht="12.75" customHeight="1">
      <c r="A21" s="57">
        <v>2210</v>
      </c>
      <c r="B21" s="57">
        <v>580</v>
      </c>
      <c r="C21" s="57" t="s">
        <v>63</v>
      </c>
      <c r="D21" s="57" t="s">
        <v>66</v>
      </c>
      <c r="E21" s="58" t="s">
        <v>67</v>
      </c>
      <c r="F21" s="58" t="s">
        <v>93</v>
      </c>
      <c r="G21" s="58" t="s">
        <v>69</v>
      </c>
      <c r="H21" s="59" t="s">
        <v>70</v>
      </c>
      <c r="I21" s="57" t="s">
        <v>71</v>
      </c>
      <c r="J21" s="60" t="s">
        <v>72</v>
      </c>
      <c r="K21" s="52" t="s">
        <v>94</v>
      </c>
      <c r="L21" s="61">
        <v>7653.39</v>
      </c>
      <c r="M21" s="61">
        <v>7254.97</v>
      </c>
      <c r="N21" s="61">
        <v>0</v>
      </c>
      <c r="O21" s="61">
        <v>0</v>
      </c>
      <c r="P21" s="18">
        <v>25000</v>
      </c>
    </row>
    <row r="22" spans="1:16" ht="12.75" customHeight="1">
      <c r="A22" s="105" t="s">
        <v>96</v>
      </c>
      <c r="P22" s="61"/>
    </row>
    <row r="23" spans="1:16" ht="12.75" customHeight="1">
      <c r="A23" s="57">
        <v>2210</v>
      </c>
      <c r="B23" s="57">
        <v>610</v>
      </c>
      <c r="C23" s="57" t="s">
        <v>63</v>
      </c>
      <c r="D23" s="57" t="s">
        <v>66</v>
      </c>
      <c r="E23" s="58" t="s">
        <v>67</v>
      </c>
      <c r="F23" s="58" t="s">
        <v>97</v>
      </c>
      <c r="G23" s="58" t="s">
        <v>69</v>
      </c>
      <c r="H23" s="59" t="s">
        <v>70</v>
      </c>
      <c r="I23" s="57" t="s">
        <v>71</v>
      </c>
      <c r="J23" s="60" t="s">
        <v>72</v>
      </c>
      <c r="K23" s="52" t="s">
        <v>98</v>
      </c>
      <c r="L23" s="61">
        <v>134889.12</v>
      </c>
      <c r="M23" s="61">
        <v>84814.21</v>
      </c>
      <c r="N23" s="61">
        <v>90000</v>
      </c>
      <c r="O23" s="61">
        <v>6062.73</v>
      </c>
      <c r="P23" s="18">
        <v>150000</v>
      </c>
    </row>
    <row r="24" spans="1:16" ht="12.75" customHeight="1">
      <c r="A24" s="105" t="s">
        <v>100</v>
      </c>
      <c r="P24" s="61"/>
    </row>
    <row r="25" spans="1:16" ht="12.75" customHeight="1">
      <c r="A25" s="57">
        <v>2210</v>
      </c>
      <c r="B25" s="57">
        <v>810</v>
      </c>
      <c r="C25" s="57" t="s">
        <v>63</v>
      </c>
      <c r="D25" s="57" t="s">
        <v>66</v>
      </c>
      <c r="E25" s="58" t="s">
        <v>67</v>
      </c>
      <c r="F25" s="58" t="s">
        <v>101</v>
      </c>
      <c r="G25" s="58" t="s">
        <v>69</v>
      </c>
      <c r="H25" s="59" t="s">
        <v>70</v>
      </c>
      <c r="I25" s="57" t="s">
        <v>71</v>
      </c>
      <c r="J25" s="60" t="s">
        <v>72</v>
      </c>
      <c r="K25" s="52" t="s">
        <v>99</v>
      </c>
      <c r="L25" s="61">
        <v>151226.96</v>
      </c>
      <c r="M25" s="61">
        <v>86798.76</v>
      </c>
      <c r="N25" s="61">
        <v>30000</v>
      </c>
      <c r="O25" s="61">
        <v>5186.98</v>
      </c>
      <c r="P25" s="18">
        <v>200000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PROFESSIONAL DEVELOPMENT-STATE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142101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Curriculum and Instruction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5:M5"/>
    <mergeCell ref="A6:M6"/>
    <mergeCell ref="A8:K8"/>
    <mergeCell ref="D7:J7"/>
    <mergeCell ref="A1:M1"/>
    <mergeCell ref="A2:M2"/>
    <mergeCell ref="A3:M3"/>
    <mergeCell ref="A4:M4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2013-06-03T15:14:39Z</dcterms:modified>
  <cp:category/>
  <cp:version/>
  <cp:contentType/>
  <cp:contentStatus/>
</cp:coreProperties>
</file>