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<sst xmlns="http://schemas.openxmlformats.org/spreadsheetml/2006/main" count="214" uniqueCount="112">
  <si>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</si>
  <si>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</si>
  <si>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</si>
  <si>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</si>
  <si>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</si>
  <si>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</si>
  <si>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</si>
  <si>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</si>
  <si>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</si>
  <si>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</si>
  <si>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</si>
  <si>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</si>
  <si>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</si>
  <si>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</si>
  <si>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</si>
  <si>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</si>
  <si>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</si>
  <si>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</si>
  <si>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</si>
  <si>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</si>
  <si>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</si>
  <si>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</si>
  <si>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</si>
  <si>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</si>
  <si>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</si>
  <si>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</si>
  <si>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</si>
  <si>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</si>
  <si>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</si>
  <si>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</si>
  <si>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</si>
  <si>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</si>
  <si>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</si>
  <si>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</si>
  <si>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</si>
  <si>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</si>
  <si>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</si>
  <si>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</si>
  <si>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</si>
  <si>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</si>
  <si>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</si>
  <si>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</si>
  <si>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</si>
  <si>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</si>
  <si>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</si>
  <si>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</si>
  <si>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</si>
  <si>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</si>
  <si>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</si>
  <si>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</si>
  <si>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</si>
  <si>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</si>
  <si>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</si>
  <si>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</si>
  <si>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</si>
  <si>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</si>
  <si>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</si>
  <si>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</si>
  <si>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</si>
  <si>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</si>
  <si>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ROTC ARMY (BOARD)</t>
  </si>
  <si>
    <t>PROJECT 039101 LOC all</t>
  </si>
  <si>
    <t>Curriculum and Instruction</t>
  </si>
  <si>
    <t>X</t>
  </si>
  <si>
    <t>TEACHERS</t>
  </si>
  <si>
    <t>TEACHERS (110)</t>
  </si>
  <si>
    <t>ROTC, Army Enlisted</t>
  </si>
  <si>
    <t>101</t>
  </si>
  <si>
    <t>38</t>
  </si>
  <si>
    <t>05</t>
  </si>
  <si>
    <t>00</t>
  </si>
  <si>
    <t>039101</t>
  </si>
  <si>
    <t>522</t>
  </si>
  <si>
    <t>0000</t>
  </si>
  <si>
    <t>530065</t>
  </si>
  <si>
    <t>5223L0500</t>
  </si>
  <si>
    <t>B</t>
  </si>
  <si>
    <t>01</t>
  </si>
  <si>
    <t>M20</t>
  </si>
  <si>
    <t>NORM</t>
  </si>
  <si>
    <t>T9999</t>
  </si>
  <si>
    <t>ROTC, Army Officer</t>
  </si>
  <si>
    <t>530070</t>
  </si>
  <si>
    <t>5223L0200</t>
  </si>
  <si>
    <t>564</t>
  </si>
  <si>
    <t>5643L0500</t>
  </si>
  <si>
    <t>5643L0200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</si>
  <si>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</si>
  <si>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</si>
  <si>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</si>
  <si>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</si>
  <si>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</si>
  <si>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</si>
  <si>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10</t>
  </si>
  <si>
    <t>SYS</t>
  </si>
  <si>
    <t>PURCHASED SERVICES-OTHER FEES</t>
  </si>
  <si>
    <t>745</t>
  </si>
  <si>
    <t>OTHER COST-PROFESSIONAL/TECHNI</t>
  </si>
  <si>
    <t>SUPPLIES</t>
  </si>
  <si>
    <t>SUPPLIES (610)</t>
  </si>
  <si>
    <t>53</t>
  </si>
  <si>
    <t>SUPPLIES-TEACHING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</si>
  <si>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</si>
  <si>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</si>
  <si>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</si>
  <si>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</si>
  <si>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</si>
  <si>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OPERATING TRANSFERS TO OTHER FUNDS</t>
  </si>
  <si>
    <t>OPERATING TRANSFERS TO OTHER FUNDS (930)</t>
  </si>
  <si>
    <t>86</t>
  </si>
  <si>
    <t>75</t>
  </si>
  <si>
    <t>INTRAFUND TRF OUT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</si>
</sst>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172261.78</v>
      </c>
      <c r="E8" s="67">
        <v>172799.87</v>
      </c>
      <c r="F8" s="67">
        <v>99165</v>
      </c>
      <c r="G8" s="67">
        <f>SUMIF(DISCRETIONARY!B11:B65536,"="&amp;SUMMARY!B8,DISCRETIONARY!$P$11:$P$65536)+SUMIF(PERSONNEL!$A$10:$A$65536,"="&amp;SUMMARY!B8,PERSONNEL!$L$10:$L$65536)</f>
        <v>163338.91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210</v>
      </c>
      <c r="C9" s="65" t="s">
        <v>87</v>
      </c>
      <c r="D9" s="67">
        <v>20308.68</v>
      </c>
      <c r="E9" s="67">
        <v>19091.84</v>
      </c>
      <c r="F9" s="67">
        <v>16645</v>
      </c>
      <c r="G9" s="67">
        <f>SUMIF(DISCRETIONARY!B11:B65536,"="&amp;SUMMARY!B9,DISCRETIONARY!$P$11:$P$65536)+SUMIF(PERSONNEL!$A$10:$A$65536,"="&amp;SUMMARY!B9,PERSONNEL!$L$10:$L$65536)+SUM(PERSONNEL!$AD$10:$AE$65536)</f>
        <v>5670</v>
      </c>
      <c r="J9" s="103" t="s">
        <v>58</v>
      </c>
      <c r="K9" s="67">
        <v>99165</v>
      </c>
      <c r="L9" s="67">
        <v>163338.91</v>
      </c>
      <c r="M9" s="67">
        <f>L9-K9</f>
        <v>64173.91</v>
      </c>
      <c r="N9" s="104">
        <f>M9/K9</f>
        <v>0.6471427418948218</v>
      </c>
    </row>
    <row r="10" spans="1:14" ht="12.75">
      <c r="A10" s="65" t="s">
        <v>63</v>
      </c>
      <c r="B10" s="66">
        <v>230</v>
      </c>
      <c r="C10" s="65" t="s">
        <v>88</v>
      </c>
      <c r="D10" s="67">
        <v>17708.35</v>
      </c>
      <c r="E10" s="67">
        <v>16929.7</v>
      </c>
      <c r="F10" s="67">
        <v>11315</v>
      </c>
      <c r="G10" s="67">
        <f>SUMIF(DISCRETIONARY!B11:B65536,"="&amp;SUMMARY!B10,DISCRETIONARY!$P$11:$P$65536)+SUMIF(PERSONNEL!$A$10:$A$65536,"="&amp;SUMMARY!B10,PERSONNEL!$L$10:$L$65536)+SUM(PERSONNEL!$AC$10:$AC$65536)</f>
        <v>20058.018148000003</v>
      </c>
      <c r="J10" s="103" t="s">
        <v>25</v>
      </c>
      <c r="K10" s="67">
        <v>30590</v>
      </c>
      <c r="L10" s="67">
        <v>30057.018148</v>
      </c>
      <c r="M10" s="67">
        <f>L10-K10</f>
        <v>-532.9818520000008</v>
      </c>
      <c r="N10" s="104">
        <f>M10/K10</f>
        <v>-0.017423401503759425</v>
      </c>
    </row>
    <row r="11" spans="1:14" ht="12.75">
      <c r="A11" s="65" t="s">
        <v>63</v>
      </c>
      <c r="B11" s="66">
        <v>290</v>
      </c>
      <c r="C11" s="65" t="s">
        <v>89</v>
      </c>
      <c r="D11" s="67">
        <v>4306.4</v>
      </c>
      <c r="E11" s="67">
        <v>3733.4</v>
      </c>
      <c r="F11" s="67">
        <v>2630</v>
      </c>
      <c r="G11" s="67">
        <f>SUMIF(DISCRETIONARY!B11:B65536,"="&amp;SUMMARY!B11,DISCRETIONARY!$P$11:$P$65536)+SUM(DISCRETIONARY!$Q$10:$Q$65536)+SUMIF(PERSONNEL!$A$10:$A$65536,"="&amp;SUMMARY!B11,PERSONNEL!$L$10:$L$65536)+SUM(PERSONNEL!$AB$10:$AB$65536)</f>
        <v>4329</v>
      </c>
      <c r="J11" s="103" t="s">
        <v>59</v>
      </c>
      <c r="K11" s="67">
        <v>31200</v>
      </c>
      <c r="L11" s="67">
        <v>31200</v>
      </c>
      <c r="M11" s="67">
        <f>L11-K11</f>
        <v>0</v>
      </c>
      <c r="N11" s="104">
        <f>M11/K11</f>
        <v>0</v>
      </c>
    </row>
    <row r="12" spans="1:7" ht="12.75">
      <c r="A12" s="65" t="s">
        <v>63</v>
      </c>
      <c r="B12" s="66">
        <v>300</v>
      </c>
      <c r="C12" s="65" t="s">
        <v>90</v>
      </c>
      <c r="D12" s="67">
        <v>2097.14</v>
      </c>
      <c r="E12" s="67">
        <v>624.91</v>
      </c>
      <c r="F12" s="67">
        <v>12500</v>
      </c>
      <c r="G12" s="67">
        <f>SUMIF(DISCRETIONARY!B11:B65536,"="&amp;SUMMARY!B12,DISCRETIONARY!$P$11:$P$65536)+SUMIF(PERSONNEL!$A$10:$A$65536,"="&amp;SUMMARY!B12,PERSONNEL!$L$10:$L$65536)</f>
        <v>12500</v>
      </c>
    </row>
    <row r="13" spans="1:7" ht="12.75">
      <c r="A13" s="65" t="s">
        <v>63</v>
      </c>
      <c r="B13" s="66">
        <v>610</v>
      </c>
      <c r="C13" s="65" t="s">
        <v>98</v>
      </c>
      <c r="D13" s="67">
        <v>0</v>
      </c>
      <c r="E13" s="67">
        <v>2062.13</v>
      </c>
      <c r="F13" s="67">
        <v>8200</v>
      </c>
      <c r="G13" s="67">
        <f>SUMIF(DISCRETIONARY!B11:B65536,"="&amp;SUMMARY!B13,DISCRETIONARY!$P$11:$P$65536)+SUMIF(PERSONNEL!$A$10:$A$65536,"="&amp;SUMMARY!B13,PERSONNEL!$L$10:$L$65536)</f>
        <v>8200</v>
      </c>
    </row>
    <row r="14" spans="1:7" ht="12.75">
      <c r="A14" s="65" t="s">
        <v>63</v>
      </c>
      <c r="B14" s="66">
        <v>730</v>
      </c>
      <c r="C14" s="65" t="s">
        <v>102</v>
      </c>
      <c r="D14" s="67">
        <v>0</v>
      </c>
      <c r="E14" s="67">
        <v>0</v>
      </c>
      <c r="F14" s="67">
        <v>5500</v>
      </c>
      <c r="G14" s="67">
        <f>SUMIF(DISCRETIONARY!B11:B65536,"="&amp;SUMMARY!B14,DISCRETIONARY!$P$11:$P$65536)+SUMIF(PERSONNEL!$A$10:$A$65536,"="&amp;SUMMARY!B14,PERSONNEL!$L$10:$L$65536)</f>
        <v>5500</v>
      </c>
    </row>
    <row r="15" spans="1:7" ht="12.75">
      <c r="A15" s="65" t="s">
        <v>63</v>
      </c>
      <c r="B15" s="66">
        <v>930</v>
      </c>
      <c r="C15" s="65" t="s">
        <v>107</v>
      </c>
      <c r="D15" s="67">
        <v>4759</v>
      </c>
      <c r="E15" s="67">
        <v>4759</v>
      </c>
      <c r="F15" s="67">
        <v>5000</v>
      </c>
      <c r="G15" s="67">
        <f>SUMIF(DISCRETIONARY!B11:B65536,"="&amp;SUMMARY!B15,DISCRETIONARY!$P$11:$P$65536)+SUMIF(PERSONNEL!$A$10:$A$65536,"="&amp;SUMMARY!B15,PERSONNEL!$L$10:$L$65536)</f>
        <v>5000</v>
      </c>
    </row>
    <row r="16" ht="13.5" thickBot="1"/>
    <row r="17" spans="3:8" ht="13.5" thickBot="1">
      <c r="C17" s="108" t="s">
        <v>8</v>
      </c>
      <c r="D17" s="109">
        <f>SUM(D8:D15)</f>
        <v>221441.35</v>
      </c>
      <c r="E17" s="110">
        <f>SUM(E8:E15)</f>
        <v>220000.85</v>
      </c>
      <c r="F17" s="110">
        <f>SUM(F8:F15)</f>
        <v>160955</v>
      </c>
      <c r="G17" s="111">
        <f>SUM(G8:G15)</f>
        <v>224595.928148</v>
      </c>
      <c r="H17" s="107">
        <f>(G17-F17)/F17</f>
        <v>0.39539578234910383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9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ROTC ARMY (BOARD)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039101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Curriculum and Instruction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6856.139999999999</v>
      </c>
      <c r="M9" s="55">
        <f>SUMIF($C10:$C65536,"=X",M10:M65536)</f>
        <v>7446.04</v>
      </c>
      <c r="N9" s="55">
        <f>SUMIF($C10:$C65536,"=X",N10:N65536)</f>
        <v>31200</v>
      </c>
      <c r="O9" s="92">
        <f>SUMIF($C10:$C65536,"=X",O10:O65536)</f>
        <v>1693.4499999999998</v>
      </c>
      <c r="P9" s="89">
        <f>SUMIF(C10:C65536,"=X",P10:P65536)+SUMIF(C10:C65536,"=X",Q10:Q65536)</f>
        <v>31200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91</v>
      </c>
      <c r="P11" s="61"/>
    </row>
    <row r="12" spans="1:15" ht="12.75" customHeight="1">
      <c r="A12" s="57">
        <v>1000</v>
      </c>
      <c r="B12" s="57">
        <v>300</v>
      </c>
      <c r="C12" s="57" t="s">
        <v>63</v>
      </c>
      <c r="D12" s="57" t="s">
        <v>67</v>
      </c>
      <c r="E12" s="58" t="s">
        <v>68</v>
      </c>
      <c r="F12" s="58" t="s">
        <v>92</v>
      </c>
      <c r="G12" s="58" t="s">
        <v>93</v>
      </c>
      <c r="H12" s="59" t="s">
        <v>71</v>
      </c>
      <c r="I12" s="57" t="s">
        <v>94</v>
      </c>
      <c r="J12" s="60" t="s">
        <v>73</v>
      </c>
      <c r="K12" s="52" t="s">
        <v>95</v>
      </c>
      <c r="L12" s="61">
        <v>2097.14</v>
      </c>
      <c r="M12" s="61">
        <v>624.91</v>
      </c>
      <c r="N12" s="61">
        <v>0</v>
      </c>
      <c r="O12" s="61">
        <v>0</v>
      </c>
    </row>
    <row r="13" spans="1:16" ht="12.75" customHeight="1">
      <c r="A13" s="57">
        <v>2210</v>
      </c>
      <c r="B13" s="57">
        <v>300</v>
      </c>
      <c r="C13" s="57" t="s">
        <v>63</v>
      </c>
      <c r="D13" s="57" t="s">
        <v>67</v>
      </c>
      <c r="E13" s="58" t="s">
        <v>68</v>
      </c>
      <c r="F13" s="58" t="s">
        <v>92</v>
      </c>
      <c r="G13" s="58" t="s">
        <v>70</v>
      </c>
      <c r="H13" s="59" t="s">
        <v>71</v>
      </c>
      <c r="I13" s="57" t="s">
        <v>96</v>
      </c>
      <c r="J13" s="60" t="s">
        <v>73</v>
      </c>
      <c r="K13" s="52" t="s">
        <v>97</v>
      </c>
      <c r="L13" s="61">
        <v>0</v>
      </c>
      <c r="M13" s="61">
        <v>0</v>
      </c>
      <c r="N13" s="61">
        <v>12500</v>
      </c>
      <c r="O13" s="61">
        <v>303.37</v>
      </c>
      <c r="P13" s="18">
        <v>12500</v>
      </c>
    </row>
    <row r="14" spans="1:16" ht="12.75" customHeight="1">
      <c r="A14" s="106" t="s">
        <v>99</v>
      </c>
      <c r="P14" s="61"/>
    </row>
    <row r="15" spans="1:16" ht="12.75" customHeight="1">
      <c r="A15" s="57">
        <v>2210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100</v>
      </c>
      <c r="G15" s="58" t="s">
        <v>70</v>
      </c>
      <c r="H15" s="59" t="s">
        <v>71</v>
      </c>
      <c r="I15" s="57" t="s">
        <v>96</v>
      </c>
      <c r="J15" s="60" t="s">
        <v>73</v>
      </c>
      <c r="K15" s="52" t="s">
        <v>101</v>
      </c>
      <c r="L15" s="61">
        <v>0</v>
      </c>
      <c r="M15" s="61">
        <v>2062.13</v>
      </c>
      <c r="N15" s="61">
        <v>8200</v>
      </c>
      <c r="O15" s="61">
        <v>1390.08</v>
      </c>
      <c r="P15" s="18">
        <v>8200</v>
      </c>
    </row>
    <row r="16" spans="1:16" ht="12.75" customHeight="1">
      <c r="A16" s="106" t="s">
        <v>103</v>
      </c>
      <c r="P16" s="61"/>
    </row>
    <row r="17" spans="1:16" ht="12.75" customHeight="1">
      <c r="A17" s="57">
        <v>2210</v>
      </c>
      <c r="B17" s="57">
        <v>730</v>
      </c>
      <c r="C17" s="57" t="s">
        <v>63</v>
      </c>
      <c r="D17" s="57" t="s">
        <v>67</v>
      </c>
      <c r="E17" s="58" t="s">
        <v>104</v>
      </c>
      <c r="F17" s="58" t="s">
        <v>105</v>
      </c>
      <c r="G17" s="58" t="s">
        <v>70</v>
      </c>
      <c r="H17" s="59" t="s">
        <v>71</v>
      </c>
      <c r="I17" s="57" t="s">
        <v>96</v>
      </c>
      <c r="J17" s="60" t="s">
        <v>73</v>
      </c>
      <c r="K17" s="52" t="s">
        <v>106</v>
      </c>
      <c r="L17" s="61">
        <v>0</v>
      </c>
      <c r="M17" s="61">
        <v>0</v>
      </c>
      <c r="N17" s="61">
        <v>5500</v>
      </c>
      <c r="O17" s="61">
        <v>0</v>
      </c>
      <c r="P17" s="18">
        <v>5500</v>
      </c>
    </row>
    <row r="18" spans="1:16" ht="12.75" customHeight="1">
      <c r="A18" s="106" t="s">
        <v>108</v>
      </c>
      <c r="P18" s="61"/>
    </row>
    <row r="19" spans="1:16" ht="12.75" customHeight="1">
      <c r="A19" s="57">
        <v>5000</v>
      </c>
      <c r="B19" s="57">
        <v>930</v>
      </c>
      <c r="C19" s="57" t="s">
        <v>63</v>
      </c>
      <c r="D19" s="57" t="s">
        <v>67</v>
      </c>
      <c r="E19" s="58" t="s">
        <v>109</v>
      </c>
      <c r="F19" s="58" t="s">
        <v>110</v>
      </c>
      <c r="G19" s="58" t="s">
        <v>77</v>
      </c>
      <c r="H19" s="59" t="s">
        <v>71</v>
      </c>
      <c r="I19" s="57" t="s">
        <v>94</v>
      </c>
      <c r="J19" s="60" t="s">
        <v>73</v>
      </c>
      <c r="K19" s="52" t="s">
        <v>111</v>
      </c>
      <c r="L19" s="61">
        <v>4759</v>
      </c>
      <c r="M19" s="61">
        <v>4759</v>
      </c>
      <c r="N19" s="61">
        <v>5000</v>
      </c>
      <c r="O19" s="61">
        <v>0</v>
      </c>
      <c r="P19" s="18">
        <v>5000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ROTC ARMY (BOARD)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2.5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039101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Curriculum and Instruction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163338.91</v>
      </c>
      <c r="M8" s="72">
        <f>SUM(M11:M65536)</f>
        <v>30057.018148000003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0.5</v>
      </c>
      <c r="L11" s="36">
        <v>30413.97</v>
      </c>
      <c r="M11" s="36">
        <v>10210.835516000001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33.7933</v>
      </c>
      <c r="Z11" s="23">
        <v>0.5</v>
      </c>
      <c r="AA11" s="99">
        <v>0.5</v>
      </c>
      <c r="AB11" s="78">
        <v>806</v>
      </c>
      <c r="AC11" s="78">
        <v>3734.8355160000006</v>
      </c>
      <c r="AD11" s="78">
        <v>5670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0.5</v>
      </c>
      <c r="L12" s="36">
        <v>34849.68</v>
      </c>
      <c r="M12" s="36">
        <v>5203.540704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80</v>
      </c>
      <c r="W12" s="78">
        <v>38.7219</v>
      </c>
      <c r="Z12" s="23">
        <v>0.5</v>
      </c>
      <c r="AA12" s="99">
        <v>0.5</v>
      </c>
      <c r="AB12" s="78">
        <v>924</v>
      </c>
      <c r="AC12" s="78">
        <v>4279.540704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84</v>
      </c>
      <c r="J13" s="34" t="s">
        <v>73</v>
      </c>
      <c r="K13" s="35">
        <v>0.5</v>
      </c>
      <c r="L13" s="36">
        <v>29615.36</v>
      </c>
      <c r="M13" s="36">
        <v>4421.766208000001</v>
      </c>
      <c r="P13" s="23" t="s">
        <v>74</v>
      </c>
      <c r="Q13" s="23" t="s">
        <v>85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80</v>
      </c>
      <c r="W13" s="78">
        <v>32.906</v>
      </c>
      <c r="Z13" s="23">
        <v>0.5</v>
      </c>
      <c r="AA13" s="99">
        <v>0.5</v>
      </c>
      <c r="AB13" s="78">
        <v>785</v>
      </c>
      <c r="AC13" s="78">
        <v>3636.7662080000005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81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84</v>
      </c>
      <c r="J14" s="34" t="s">
        <v>73</v>
      </c>
      <c r="K14" s="35">
        <v>0.5</v>
      </c>
      <c r="L14" s="36">
        <v>41612.12</v>
      </c>
      <c r="M14" s="36">
        <v>6212.968336000001</v>
      </c>
      <c r="P14" s="23" t="s">
        <v>82</v>
      </c>
      <c r="Q14" s="23" t="s">
        <v>86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80</v>
      </c>
      <c r="W14" s="78">
        <v>46.235699999999994</v>
      </c>
      <c r="Z14" s="23">
        <v>0.5</v>
      </c>
      <c r="AA14" s="99">
        <v>0.5</v>
      </c>
      <c r="AB14" s="78">
        <v>1103</v>
      </c>
      <c r="AC14" s="78">
        <v>5109.968336000001</v>
      </c>
      <c r="AD14" s="78">
        <v>0</v>
      </c>
      <c r="AE14" s="78">
        <v>0</v>
      </c>
    </row>
    <row r="15" spans="1:31" ht="12.75">
      <c r="A15" s="23">
        <v>110</v>
      </c>
      <c r="B15" s="23">
        <v>1000</v>
      </c>
      <c r="C15" s="30" t="s">
        <v>66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84</v>
      </c>
      <c r="J15" s="34" t="s">
        <v>73</v>
      </c>
      <c r="K15" s="35">
        <v>0.5</v>
      </c>
      <c r="L15" s="36">
        <v>26847.78</v>
      </c>
      <c r="M15" s="36">
        <v>4007.907384</v>
      </c>
      <c r="P15" s="23" t="s">
        <v>74</v>
      </c>
      <c r="Q15" s="23" t="s">
        <v>85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80</v>
      </c>
      <c r="W15" s="78">
        <v>29.8309</v>
      </c>
      <c r="Z15" s="23">
        <v>0.5</v>
      </c>
      <c r="AA15" s="99">
        <v>0.5</v>
      </c>
      <c r="AB15" s="78">
        <v>711</v>
      </c>
      <c r="AC15" s="78">
        <v>3296.907384</v>
      </c>
      <c r="AD15" s="78">
        <v>0</v>
      </c>
      <c r="AE15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2013-06-03T15:14:30Z</dcterms:modified>
  <cp:category/>
  <cp:version/>
  <cp:contentType/>
  <cp:contentStatus/>
</cp:coreProperties>
</file>