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<sst xmlns="http://schemas.openxmlformats.org/spreadsheetml/2006/main" count="106" uniqueCount="80">
  <si>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</si>
  <si>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</si>
  <si>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</si>
  <si>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</si>
  <si>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</si>
  <si>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</si>
  <si>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</si>
  <si>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</si>
  <si>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</si>
  <si>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</si>
  <si>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</si>
  <si>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</si>
  <si>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</si>
  <si>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</si>
  <si>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</si>
  <si>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</si>
  <si>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</si>
  <si>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</si>
  <si>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</si>
  <si>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</si>
  <si>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</si>
  <si>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</si>
  <si>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</si>
  <si>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</si>
  <si>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</si>
  <si>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</si>
  <si>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</si>
  <si>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</si>
  <si>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</si>
  <si>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</si>
  <si>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</si>
  <si>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</si>
  <si>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</si>
  <si>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</si>
  <si>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</si>
  <si>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</si>
  <si>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</si>
  <si>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</si>
  <si>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</si>
  <si>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</si>
  <si>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</si>
  <si>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</si>
  <si>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</si>
  <si>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</si>
  <si>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</si>
  <si>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</si>
  <si>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</si>
  <si>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</si>
  <si>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</si>
  <si>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</si>
  <si>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</si>
  <si>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</si>
  <si>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</si>
  <si>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</si>
  <si>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</si>
  <si>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</si>
  <si>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</si>
  <si>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</si>
  <si>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</si>
  <si>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</si>
  <si>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MEDIA-FERNBANK SCIENCE CENTER</t>
  </si>
  <si>
    <t>PROJECT 009101 LOC 660</t>
  </si>
  <si>
    <t>Curriculum and Instruction</t>
  </si>
  <si>
    <t>X</t>
  </si>
  <si>
    <t>SUPPLIES</t>
  </si>
  <si>
    <t>SUPPLIES (610)</t>
  </si>
  <si>
    <t>101</t>
  </si>
  <si>
    <t>38</t>
  </si>
  <si>
    <t>65</t>
  </si>
  <si>
    <t>00</t>
  </si>
  <si>
    <t>009101</t>
  </si>
  <si>
    <t>660</t>
  </si>
  <si>
    <t>1310</t>
  </si>
  <si>
    <t>AUDIO/VISUAL MATERIALS</t>
  </si>
  <si>
    <t>BOOKS (OTHER THAN TEXTBOOKS) AND PERIODICALS</t>
  </si>
  <si>
    <t>BOOKS (OTHER THAN TEXTBOOKS) AND PERIODICALS (642)</t>
  </si>
  <si>
    <t>59</t>
  </si>
  <si>
    <t>LIBRARY BOOKS</t>
  </si>
  <si>
    <t>62</t>
  </si>
  <si>
    <t>BOOKS (OTHER THAN TEXTBOOKS)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</si>
</sst>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610</v>
      </c>
      <c r="C8" s="65" t="s">
        <v>64</v>
      </c>
      <c r="D8" s="67">
        <v>302</v>
      </c>
      <c r="E8" s="67">
        <v>69.68</v>
      </c>
      <c r="F8" s="67">
        <v>500</v>
      </c>
      <c r="G8" s="67">
        <f>SUMIF(DISCRETIONARY!B11:B65536,"="&amp;SUMMARY!B8,DISCRETIONARY!$P$11:$P$65536)+SUMIF(PERSONNEL!$A$10:$A$65536,"="&amp;SUMMARY!B8,PERSONNEL!$L$10:$L$65536)</f>
        <v>400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642</v>
      </c>
      <c r="C9" s="65" t="s">
        <v>74</v>
      </c>
      <c r="D9" s="67">
        <v>38827.31</v>
      </c>
      <c r="E9" s="67">
        <v>33651.51</v>
      </c>
      <c r="F9" s="67">
        <v>35000</v>
      </c>
      <c r="G9" s="67">
        <f>SUMIF(DISCRETIONARY!B11:B65536,"="&amp;SUMMARY!B9,DISCRETIONARY!$P$11:$P$65536)+SUMIF(PERSONNEL!$A$10:$A$65536,"="&amp;SUMMARY!B9,PERSONNEL!$L$10:$L$65536)</f>
        <v>16000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0:14" ht="13.5" thickBot="1"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3:14" ht="13.5" thickBot="1">
      <c r="C11" s="107" t="s">
        <v>8</v>
      </c>
      <c r="D11" s="108">
        <f>SUM(D8:D9)</f>
        <v>39129.31</v>
      </c>
      <c r="E11" s="109">
        <f>SUM(E8:E9)</f>
        <v>33721.19</v>
      </c>
      <c r="F11" s="109">
        <f>SUM(F8:F9)</f>
        <v>35500</v>
      </c>
      <c r="G11" s="110">
        <f>SUM(G8:G9)</f>
        <v>16400</v>
      </c>
      <c r="H11" s="106">
        <f>(G11-F11)/F11</f>
        <v>-0.5380281690140845</v>
      </c>
      <c r="J11" s="103" t="s">
        <v>59</v>
      </c>
      <c r="K11" s="67">
        <v>35500</v>
      </c>
      <c r="L11" s="67">
        <v>16400</v>
      </c>
      <c r="M11" s="67">
        <f>L11-K11</f>
        <v>-19100</v>
      </c>
      <c r="N11" s="104">
        <f>M11/K11</f>
        <v>-0.5380281690140845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5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MEDIA-FERNBANK SCIENCE CENTER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009101 LOC 660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Curriculum and Instruction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39129.31</v>
      </c>
      <c r="M9" s="55">
        <f>SUMIF($C10:$C65536,"=X",M10:M65536)</f>
        <v>33721.189999999995</v>
      </c>
      <c r="N9" s="55">
        <f>SUMIF($C10:$C65536,"=X",N10:N65536)</f>
        <v>35500</v>
      </c>
      <c r="O9" s="92">
        <f>SUMIF($C10:$C65536,"=X",O10:O65536)</f>
        <v>0</v>
      </c>
      <c r="P9" s="89">
        <f>SUMIF(C10:C65536,"=X",P10:P65536)+SUMIF(C10:C65536,"=X",Q10:Q65536)</f>
        <v>16400</v>
      </c>
      <c r="T9" s="93">
        <f>IF(N9=0,0,(P9-N9)/N9)</f>
        <v>-0.5380281690140845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6" ht="12.75" customHeight="1">
      <c r="A12" s="57">
        <v>2220</v>
      </c>
      <c r="B12" s="57">
        <v>610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302</v>
      </c>
      <c r="M12" s="61">
        <v>69.68</v>
      </c>
      <c r="N12" s="61">
        <v>500</v>
      </c>
      <c r="O12" s="61">
        <v>0</v>
      </c>
      <c r="P12" s="18">
        <v>400</v>
      </c>
    </row>
    <row r="13" spans="1:16" ht="12.75" customHeight="1">
      <c r="A13" s="105" t="s">
        <v>75</v>
      </c>
      <c r="P13" s="61"/>
    </row>
    <row r="14" spans="1:16" ht="12.75" customHeight="1">
      <c r="A14" s="57">
        <v>2220</v>
      </c>
      <c r="B14" s="57">
        <v>642</v>
      </c>
      <c r="C14" s="57" t="s">
        <v>63</v>
      </c>
      <c r="D14" s="57" t="s">
        <v>66</v>
      </c>
      <c r="E14" s="58" t="s">
        <v>67</v>
      </c>
      <c r="F14" s="58" t="s">
        <v>76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77</v>
      </c>
      <c r="L14" s="61">
        <v>6597.07</v>
      </c>
      <c r="M14" s="61">
        <v>3412</v>
      </c>
      <c r="N14" s="61">
        <v>30000</v>
      </c>
      <c r="O14" s="61">
        <v>0</v>
      </c>
      <c r="P14" s="18">
        <v>15000</v>
      </c>
    </row>
    <row r="15" spans="1:16" ht="12.75" customHeight="1">
      <c r="A15" s="57">
        <v>2220</v>
      </c>
      <c r="B15" s="57">
        <v>642</v>
      </c>
      <c r="C15" s="57" t="s">
        <v>63</v>
      </c>
      <c r="D15" s="57" t="s">
        <v>66</v>
      </c>
      <c r="E15" s="58" t="s">
        <v>67</v>
      </c>
      <c r="F15" s="58" t="s">
        <v>78</v>
      </c>
      <c r="G15" s="58" t="s">
        <v>69</v>
      </c>
      <c r="H15" s="59" t="s">
        <v>70</v>
      </c>
      <c r="I15" s="57" t="s">
        <v>71</v>
      </c>
      <c r="J15" s="60" t="s">
        <v>72</v>
      </c>
      <c r="K15" s="52" t="s">
        <v>79</v>
      </c>
      <c r="L15" s="61">
        <v>32230.24</v>
      </c>
      <c r="M15" s="61">
        <v>30239.51</v>
      </c>
      <c r="N15" s="61">
        <v>5000</v>
      </c>
      <c r="O15" s="61">
        <v>0</v>
      </c>
      <c r="P15" s="18">
        <v>1000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MEDIA-FERNBANK SCIENCE CENTER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009101 LOC 660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Curriculum and Instruction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2013-06-03T15:14:27Z</dcterms:modified>
  <cp:category/>
  <cp:version/>
  <cp:contentType/>
  <cp:contentStatus/>
</cp:coreProperties>
</file>